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05" windowWidth="15480" windowHeight="6225" tabRatio="701" firstSheet="2" activeTab="12"/>
  </bookViews>
  <sheets>
    <sheet name="BM_Mふつう属性" sheetId="1" r:id="rId1"/>
    <sheet name="BM_Mふつう装備" sheetId="2" r:id="rId2"/>
    <sheet name="BM_Mふつう技能" sheetId="3" r:id="rId3"/>
    <sheet name="81ふつう装備" sheetId="4" r:id="rId4"/>
    <sheet name="81ふつう属性" sheetId="5" r:id="rId5"/>
    <sheet name="81ふつう技能" sheetId="6" r:id="rId6"/>
    <sheet name="80ふつう属性" sheetId="7" r:id="rId7"/>
    <sheet name="80ふつう装備" sheetId="8" r:id="rId8"/>
    <sheet name="80ふつう技能" sheetId="9" r:id="rId9"/>
    <sheet name="Rev2" sheetId="10" r:id="rId10"/>
    <sheet name="Rev2 (2)" sheetId="11" r:id="rId11"/>
    <sheet name="Rev2 (3)" sheetId="12" r:id="rId12"/>
    <sheet name="Rev2 (4)" sheetId="13" r:id="rId13"/>
    <sheet name="Rev1" sheetId="14" r:id="rId14"/>
  </sheets>
  <definedNames>
    <definedName name="_xlnm._FilterDatabase" localSheetId="8" hidden="1">'80ふつう技能'!$B$2:$G$109</definedName>
    <definedName name="_xlnm._FilterDatabase" localSheetId="7" hidden="1">'80ふつう装備'!$B$2:$M$78</definedName>
    <definedName name="_xlnm._FilterDatabase" localSheetId="6" hidden="1">'80ふつう属性'!$B$2:$D$2</definedName>
    <definedName name="_xlnm._FilterDatabase" localSheetId="5" hidden="1">'81ふつう技能'!$B$2:$G$108</definedName>
    <definedName name="_xlnm._FilterDatabase" localSheetId="3" hidden="1">'81ふつう装備'!$B$2:$M$79</definedName>
    <definedName name="_xlnm._FilterDatabase" localSheetId="4" hidden="1">'81ふつう属性'!$B$2:$D$2</definedName>
    <definedName name="_xlnm._FilterDatabase" localSheetId="2" hidden="1">'BM_Mふつう技能'!$A$2:$J$76</definedName>
    <definedName name="_xlnm._FilterDatabase" localSheetId="1" hidden="1">'BM_Mふつう装備'!$A$2:$S$43</definedName>
    <definedName name="_xlnm._FilterDatabase" localSheetId="0" hidden="1">'BM_Mふつう属性'!$A$2:$D$8</definedName>
    <definedName name="_xlnm.Print_Area" localSheetId="13">'Rev1'!$A$1:$M$64</definedName>
    <definedName name="_xlnm.Print_Area" localSheetId="9">'Rev2'!$A$1:$AU$100</definedName>
    <definedName name="_xlnm.Print_Area" localSheetId="10">'Rev2 (2)'!$A$1:$AU$100</definedName>
    <definedName name="_xlnm.Print_Area" localSheetId="11">'Rev2 (3)'!$A$1:$AU$100</definedName>
    <definedName name="_xlnm.Print_Area" localSheetId="12">'Rev2 (4)'!$A$1:$AU$100</definedName>
    <definedName name="ふつう">'80ふつう技能'!$B$3:$G$112</definedName>
    <definedName name="りすと">'80ふつう技能'!$B$3:$G$112</definedName>
    <definedName name="りすと_2">'80ふつう装備'!$B$3:$L$112</definedName>
    <definedName name="りすと_5">#REF!</definedName>
    <definedName name="りすと_6">#REF!</definedName>
    <definedName name="装備">'80ふつう装備'!$B$3:$M$80</definedName>
    <definedName name="装備_5">#REF!</definedName>
  </definedNames>
  <calcPr fullCalcOnLoad="1"/>
</workbook>
</file>

<file path=xl/sharedStrings.xml><?xml version="1.0" encoding="utf-8"?>
<sst xmlns="http://schemas.openxmlformats.org/spreadsheetml/2006/main" count="5157" uniqueCount="900">
  <si>
    <t>分類</t>
  </si>
  <si>
    <t>空中</t>
  </si>
  <si>
    <t>魔法（アイスストーム）</t>
  </si>
  <si>
    <t>術者を中心に半径60㎝以内
効果範囲内にいるすべてのドールさん（味方を含む）に、攻撃判定３の曲射攻撃を行います。判定はサイコロを１回だけ振り、その結果をすべてのドールさんに対して適用します。</t>
  </si>
  <si>
    <t>魔法（サモンゲート）</t>
  </si>
  <si>
    <t>術者の半径15㎝以内に異界の魔物を召喚します。この魔物は［魔族］属性を持ち、ＨＰ３、白兵戦の攻撃判定３、また常に「狂暴化」状態として扱います。なお魔物は１軍につき１体しか召喚できません。</t>
  </si>
  <si>
    <t>魔法（スリープ）</t>
  </si>
  <si>
    <t>60/60
サイコロで１～３の目を出すことで、目標をその出た目の数と同じターンの間、「行動不能」状態にできます。寝ている間は額に「肉」と書いても起きません。</t>
  </si>
  <si>
    <t>魔法（ファイヤーボール）</t>
  </si>
  <si>
    <t>150cm/150cm　　目標のドールさんを中心に半径30㎝以内
効果範囲内にいる３体までの敵ドール（目標ドールを含む）に、攻撃判定３の曲射攻撃を行います。判定はサイコロを１回だけ振り、その結果をすべてのドールさんに対して適用します。</t>
  </si>
  <si>
    <t>魔法（マジックシールド）</t>
  </si>
  <si>
    <t>術者が受けるあらゆるダメージを、１ターンの間－２します。ただし［マジック・ミサイル］だけは防ぐことができません。</t>
  </si>
  <si>
    <t>魔法（マジックミサイル）</t>
  </si>
  <si>
    <t>90cm/90cm
目標にどんな技能／特殊能力や［魔法］でも無効化できない１ダメージを与えます。</t>
  </si>
  <si>
    <t>魔法（ライトニング）</t>
  </si>
  <si>
    <t>180xm/240cm　　貫通
目標に攻撃判定４の直射攻撃を行います。</t>
  </si>
  <si>
    <t>魔法（ウインド）</t>
  </si>
  <si>
    <t>術者を中心に半径60㎝以内
術者の周囲に突風を吹かせます。効果範囲内に散布された「毒ガス」「煙幕」「催涙ガス」などは、ただちに吹き散らされて効果を失います。また、効果範囲内にいる術者を除くすべてのドールさんは、あまりの突風にスカートがめくれて一瞬動くことができなくなります（呪文使用後に来る最初の移動フェイズのみ、移動不能となります）</t>
  </si>
  <si>
    <t>魔法（キュアマインド）</t>
  </si>
  <si>
    <t>60cm/60cm　　１体
目標のドールさんの精神状態を元に戻し、「狂暴化」や「士気崩壊」状態から回復させることができます。</t>
  </si>
  <si>
    <t>魔法（デスベルマジック）</t>
  </si>
  <si>
    <t>他の術者の魔法使用時</t>
  </si>
  <si>
    <t>全域　魔法一回分
サイコロで１～４の目を出すことで、他の術者が使おうとしている［魔法］を無効化します。ただし［マジック・ミサイル］だけは無効化できません。</t>
  </si>
  <si>
    <t>魔法（パニッシュッ）</t>
  </si>
  <si>
    <t>30cm/60cm　　１体
目標に攻撃判定５の直射攻撃を行います。</t>
  </si>
  <si>
    <t>魔法（バリア）</t>
  </si>
  <si>
    <t>術者が受けるあらゆるダメージや［魔法］を、１ターンの間無効化します。ただし［マジック・ミサイル］と［ディスペル・マジック］は無効化できません。</t>
  </si>
  <si>
    <t>魔法（ヒーリング）</t>
  </si>
  <si>
    <t>術者を中心に30cm以内
効果範囲内にいる味方ドールのＨＰを、サイコロの目の１／２（端数切り上げ）分、回復させることができます。ただしＨＰが０以下になったドールさんには効果がありません。なお術者が自分に対して［ヒーリング］を使うこともできます。［ヒーリング］は瞬時に傷を治すため、それを受けたドールさんは、すぐに自分の行動を行うことができます。</t>
  </si>
  <si>
    <t>魔法（ブレス）</t>
  </si>
  <si>
    <t>60cm/60cm　　１体
１ターンの間、目標となったドールさんが行うあらゆる判定に、＋１のボーナスを付けることができます。なお術者が自分に対して［ブレス］をかけることはできません。</t>
  </si>
  <si>
    <t>魔法（プロテクション）</t>
  </si>
  <si>
    <t>術者を中心に30cm以内
効果範囲内にいる味方ドールが受けるあらゆるダメージを、１ターンの間－１します。ただし［マジック・ミサイル］だけは防ぐことができません。</t>
  </si>
  <si>
    <t>魔法（リカバリー）</t>
  </si>
  <si>
    <t>15cm/15cm　　１体
目標ドールのＨＰを完全回復させます。ＨＰが０のドールさんには効果がありません。［リカバリー］は瞬時に傷を治すため、それを受けたドールさんは、すぐに自分の行動を行うことができます。</t>
  </si>
  <si>
    <t>まぬけ</t>
  </si>
  <si>
    <t>ブッシュなどの半遮蔽効果を得られません。</t>
  </si>
  <si>
    <t>身代わり</t>
  </si>
  <si>
    <t>味方ドールがダメージを受けた時</t>
  </si>
  <si>
    <t>半径30㎝以内にいる味方ドールが受けたダメージを、自分に移し替えることができます。</t>
  </si>
  <si>
    <t>巫女</t>
  </si>
  <si>
    <t>半径60㎝以内にいる［魔族］［不死］属性を持つ敵ドール１体に対し、攻撃判定５の退魔直射攻撃を行うことができます。また、半径60㎝以内にいるドールさん１体の精神状態を元に戻し、「狂暴化」や「士気崩壊」状態から回復させることができます。</t>
  </si>
  <si>
    <t>メンテナンス（旧整備）</t>
  </si>
  <si>
    <t>半径15㎝以内にいる［機械］属性のドールさん１体のＨＰを２回復させます。ただしＨＰが０以下になったドールさんには効果がありません。また使用者が自分に対して［メンテナンス］を使うこともできません。なお［メンテナンス］を受けているドールさんは、その間は行動できません。</t>
  </si>
  <si>
    <t>やぶ医者</t>
  </si>
  <si>
    <t>行動／白兵戦</t>
  </si>
  <si>
    <t>［ボンクラ］で医療器具が扱えず、［医療］が取得できないドールさんのために、高額と引き換えに発行される闇の看護士免許です。［まぬけ］だろうが［ボンクラ］だろうが、ＭＰさえ払えば誰でもアヤシイ医療技能を使えるようになります。［やぶ医者］を行うドールさんは、ＳＰを１使った後、サイコロを振ります。そして出た目を以下の表に照らし、その結果を医療対象に適用します。
　目　　　　結果
　―　――――――――
　１　ＨＰを１回復
　２　ＨＰに１ダメージ
　３　ＨＰを２回復
　４　ＨＰに２ダメージ
　５　ＨＰを３回復
　６　ＨＰに３ダメージ
なお［やぶ医者］には専用の装備品として、もれなく「なんちゃって医療器具」がついてきます。「なんちゃって医療器具」はギャグ系装備ですが、普通の「医療器具」としても使用できます。</t>
  </si>
  <si>
    <t>友情</t>
  </si>
  <si>
    <t>半径30㎝以内にいる味方ドール１体のＳＰを１回復させます。</t>
  </si>
  <si>
    <t>弱気</t>
  </si>
  <si>
    <t>士気判定に－１のペナルティが付きます。</t>
  </si>
  <si>
    <t>両手利き</t>
  </si>
  <si>
    <t>両手にそれぞれ武器を持ち、使い分けることができます。ただし左右同時に使用することはできません。</t>
  </si>
  <si>
    <t>料理</t>
  </si>
  <si>
    <t>ふつう</t>
  </si>
  <si>
    <t>どらごん</t>
  </si>
  <si>
    <t>ふつう</t>
  </si>
  <si>
    <t>どらごん</t>
  </si>
  <si>
    <t>ﾃﾞｽﾄﾛｲｷﾞｶﾞﾚｲｽﾞ</t>
  </si>
  <si>
    <t>ﾁｭｰﾊﾞｯｶ砲</t>
  </si>
  <si>
    <t>格闘技</t>
  </si>
  <si>
    <t>中日ﾄﾞﾗｺﾞﾝｽﾞのﾏｽｺｯﾄｷｬﾗｸﾀｰドアラwith 寄生生物白石</t>
  </si>
  <si>
    <t>これはどう見ても白石</t>
  </si>
  <si>
    <t>んが砲</t>
  </si>
  <si>
    <t>LaNa</t>
  </si>
  <si>
    <t>４つ耳</t>
  </si>
  <si>
    <t>お弁当を作れます。１つのお弁当を作り上げるまでには丸１ターンかかります。もしも作っている最中に受けた攻撃に反撃してしまったり、移動してしまった場合、お弁当は台無しになってしまいます（ただしＳＰは消費しません）。出来上がったお弁当は、半径15㎝以内にいるドールさん１体に持たせることができます。ドールさんはお弁当を食べることで、ＨＰを完全回復させることができます。なお、ＨＰが０以下のドールさんに誰かが１行動フェイズをかけてお弁当を食べさせて回復させてあげることはできますが、倒れているドールさんが自らお弁当を食べることはできません。</t>
  </si>
  <si>
    <t>冷血</t>
  </si>
  <si>
    <t>士気チェックを行う必要がありません。</t>
  </si>
  <si>
    <t>軽白兵戦武器（投擲可能武器）</t>
  </si>
  <si>
    <t>白兵戦武器としても使用可能です。</t>
  </si>
  <si>
    <t>大口径ハンドガン</t>
  </si>
  <si>
    <t>携帯射撃武器（白兵戦可能武器）</t>
  </si>
  <si>
    <t>45cm／90cm</t>
  </si>
  <si>
    <t>ダメージ＋２。白兵戦武器としても使用可能です。なお［貧弱］なドールさんが使用すると、強烈な反動によって射撃後に転倒してしまいます。転倒から立ち上がるには１行動フェイズを擁します</t>
  </si>
  <si>
    <t>-</t>
  </si>
  <si>
    <t>サブマシンガン</t>
  </si>
  <si>
    <r>
      <t>ダメージ＋１。</t>
    </r>
    <r>
      <rPr>
        <sz val="8"/>
        <color indexed="10"/>
        <rFont val="ＭＳ ゴシック"/>
        <family val="3"/>
      </rPr>
      <t>なお白兵戦武器を銃剣状に取り付ける場合、ワンセット武器としてＭＰ10が加算されますが、白兵戦武器の射程を30cm／30cmとすることができます（元々射程が30cmの白兵戦武器には影響しません）</t>
    </r>
  </si>
  <si>
    <t>120cm／120cm</t>
  </si>
  <si>
    <t>目標となったドールさんを中心に、半径60cm以内にいる味方を含むすべてのドールさんに攻撃判定２の爆風攻撃を行います。判定はサイコロを１回だけ振り、その結果をすべてのドールさんに対して適用します。クラスター（集束）爆弾に内蔵された多数の小型爆弾（子弾）が上空で散開、広範囲に被害を与えるため、爆発の中心から見て半遮蔽状態および完全遮蔽状態にあるドールさんに対しても同様にダメージを与えることができます。さらに、判定に失敗した場合は今度は子弾が不発弾と化し、目標を中心に半径60cm以内を地雷原化。以後この範囲内で移動を行ったドールさんに、攻撃判定２の爆風攻撃（ダメージ軽減効果無効）を与えます。なお不発弾の数があまりにも多いため、［掃除］または［工兵］による除去を行うまで、その範囲内は地雷原となります。不発弾は友軍の進撃の妨げとなったり、非戦闘員にも被害を与える危険性があり、その処理がクラスター爆弾を使用する際の課題となっています。</t>
  </si>
  <si>
    <t>ダメージ－１（０にはなりません）。30cmの距離から白兵戦を仕掛けることができます。また相手に絡みつかせる攻撃（攻撃判定２）を行うこともでき、命中した場合、ダメージを与えた上で鞭が相手に絡みつきます。絡みついている間、相手はすべての判定に－２のペナルティを負い、ＺＯＣを失い、一切の移動ができなくなります。使用者は次ターン以降も鞭を絡ませ続け、絞めつけてダメージを与えることができますが、ふたたび判定（攻撃判定３で行えます）を行い、失敗すると鞭は解けてしまいます。使用者の意思で解くのは自由にできます。鞭を絡みつかせる攻撃を同時に２人以上の相手にかけることはできません。</t>
  </si>
  <si>
    <t>背中に背負ったブースターを噴射させ、移動力を一時的に上げることができます（移動力＋２）。あまりにも速く移動するため、他のドールさんのＺＯＣを突き抜けてしまいます。また地面から少し浮いた状態で進むため、川などは飛び越えてしまうので、水による移動力の低下も起こしません。ただし、必ず最大移動力で直線的に移動しなければならず、もしも障害物などに当たって移動しきれなかった場合、その衝突によって残りの距離１につき１ダメージを負います。さらに、途中でブッシュなどを通った場合は、移動力低下は起こさないものの、代わりに本来減るはずだった移動力１につき１ダメージを負います。故意に他のドールさんに向かってブースターを使用しての体当たりを行う場合は、移動した後、行動フェイズに攻撃判定２で命中判定を行います（移動は目標ドールの位置で止まり、判定後ただちに白兵戦に入ります）。命中すれば、目標までの移動分を引いた残りの移動力１につき１ダメージを追加で与えることができます。ただし外すと地面に激突し、自分が衝突のダメージを負います。白兵戦状態ではブースターを使用することはできません。なお、ブースターの燃料は２回分しかありません。また、ブースターを使用している間は、お互いに攻撃が当てにくくなります。自分の攻撃および自分に対する攻撃の判定に対して、－１のペナルティが付きます。</t>
  </si>
  <si>
    <t>エネルギーケーブル（１本・基点１箇所）</t>
  </si>
  <si>
    <r>
      <t>まず行動フェイズで射程内の任意のポイントに対人地雷を設置します。そして次以降の行動フェイズに「起動スイッチを入れる（遠隔操作可能）」ことで、設置位置から半径30㎝以内がキルゾーンとなり、</t>
    </r>
    <r>
      <rPr>
        <sz val="8"/>
        <color indexed="10"/>
        <rFont val="ＭＳ ゴシック"/>
        <family val="3"/>
      </rPr>
      <t>この範囲内で移動を終了した、または入っていた３体までのドールさんに、</t>
    </r>
    <r>
      <rPr>
        <sz val="8"/>
        <rFont val="ＭＳ ゴシック"/>
        <family val="3"/>
      </rPr>
      <t>攻撃判定２の爆風攻撃（ダメージ軽減効果無効）を与えます。</t>
    </r>
    <r>
      <rPr>
        <sz val="8"/>
        <color indexed="10"/>
        <rFont val="ＭＳ ゴシック"/>
        <family val="3"/>
      </rPr>
      <t>判定は移動フェイズ終了時に、それを仕掛けたドールさんが各目標ごとに行います。［掃除］または［工兵］による除去を行おうとするドールさんがいる場合は、先に除去判定を行ってから対人地雷の攻撃判定を行います。</t>
    </r>
    <r>
      <rPr>
        <sz val="8"/>
        <rFont val="ＭＳ ゴシック"/>
        <family val="3"/>
      </rPr>
      <t xml:space="preserve">
　ダメージを受けたドールさんは、</t>
    </r>
    <r>
      <rPr>
        <sz val="8"/>
        <color indexed="10"/>
        <rFont val="ＭＳ ゴシック"/>
        <family val="3"/>
      </rPr>
      <t>次ターンは移動ができません。</t>
    </r>
    <r>
      <rPr>
        <sz val="8"/>
        <rFont val="ＭＳ ゴシック"/>
        <family val="3"/>
      </rPr>
      <t>対人地雷は１度爆発すれば無くなります。</t>
    </r>
  </si>
  <si>
    <t>あらゆるものを攻撃判定２（有効射程：30cm／最大射程：45cm）の直射撃で投げつけることができます。</t>
  </si>
  <si>
    <r>
      <t>使用者を中心として半径150㎝以内に、広範囲ＥＣＭを発生させます。ＥＣＭは［機械］属性を持つすべてのドールさん</t>
    </r>
    <r>
      <rPr>
        <sz val="9"/>
        <color indexed="10"/>
        <rFont val="ＭＳ ゴシック"/>
        <family val="3"/>
      </rPr>
      <t>（使用者は装備に付属しているＥＣＭシールドによって守られるため除く。ただし他者使用のＥＣＭは影響する）</t>
    </r>
    <r>
      <rPr>
        <sz val="9"/>
        <rFont val="ＭＳ ゴシック"/>
        <family val="3"/>
      </rPr>
      <t>の移動力と攻撃判定をそれぞれ－１させるほか、「ビームライフル」「ビームサーベル」「高出力荷電粒子砲」「ミサイル」等の攻撃判定にも－１のペナルティを付けさせます。</t>
    </r>
    <r>
      <rPr>
        <sz val="9"/>
        <color indexed="10"/>
        <rFont val="ＭＳ ゴシック"/>
        <family val="3"/>
      </rPr>
      <t>またＥＣＭの効果範囲内では［通信］が発令できません。効果範囲外から発令し、範囲内に着弾させる場合は影響ありません。</t>
    </r>
    <r>
      <rPr>
        <sz val="9"/>
        <color indexed="10"/>
        <rFont val="ＭＳ ゴシック"/>
        <family val="3"/>
      </rPr>
      <t>発熱とエネルギー消費による装備への負担が激しいため、一度の使用は２ターン（開始ターン含む）に限られます。</t>
    </r>
    <r>
      <rPr>
        <sz val="9"/>
        <color indexed="10"/>
        <rFont val="ＭＳ ゴシック"/>
        <family val="3"/>
      </rPr>
      <t>なお</t>
    </r>
    <r>
      <rPr>
        <sz val="9"/>
        <rFont val="ＭＳ ゴシック"/>
        <family val="3"/>
      </rPr>
      <t xml:space="preserve">範囲は使用者とともに移動します。
</t>
    </r>
    <r>
      <rPr>
        <sz val="9"/>
        <color indexed="10"/>
        <rFont val="ＭＳ ゴシック"/>
        <family val="3"/>
      </rPr>
      <t>［電子戦］はＥＣＣＭの使用にも応用できます。ＥＣＣＭは使用者を中心として半径150cm以内のＥＣＭの効果を打ち消します。効果は２ターン（開始ターン含む）持続し、範囲は使用者とともに移動します。</t>
    </r>
  </si>
  <si>
    <t>投擲武器の有効射程と最大射程をそれぞれ15㎝伸ばすことができます。</t>
  </si>
  <si>
    <t>エネルギー射撃兵器およびエネルギー白兵戦武器用のケーブルです。消費エネルギーを外部から供給することで、エネルギー兵器の弾数制限を無効にしたり、充電時間を不用にすることができます。ただし、大出力のエネルギーが武器に供給され続けるため、常に暴発の危険を伴います。攻撃判定の際にサイコロで６の目を出すと、ただちに使用武器が爆発し、使用者は必ず３ダメージを被ります。また、ケーブルの長さは90cmであり、ケーブルを差した基点（ゲーム開始時に設定）から90cm以上移動することもできません。なお、［工兵］で１ターンをかけることで、任意の地点に新たな基点を設置することができます。ケーブルの抜き差しにはそれぞれ１行動かかります。１つの基点にはケーブルを３本まで繋げることができます。ケーブルだけのバラ売りも行っています（１本10ＭＰ）
　１つの基点に数本のケーブルを差して使用している場合、時折ブレーカーが落ちることがあります。１ターンの間に、同じ基点で使用した武器の攻撃判定時のサイコロの目の合計が12を超えた瞬間、ブレーカーが落ちてしまいます（その際の攻撃は失敗となります）。誰かが１行動かけてブレーカーを上げれば、再び電力が供給されます。</t>
  </si>
  <si>
    <t>Ver</t>
  </si>
  <si>
    <t>Ver情報</t>
  </si>
  <si>
    <t/>
  </si>
  <si>
    <t>投擲</t>
  </si>
  <si>
    <t>「修羅場モード」を使うことができます。ターン開始時に使用を宣言すると、そのターンの間、自分が行うすべての攻撃判定に＋２のボーナスが付きます。その後、ターン終了と同時にＨＰが０になり、「行動不能」状態となります。</t>
  </si>
  <si>
    <t>「妖精のいたずら」を使うことができます。自分以外の誰かが振ったサイコロを１ゲーム中に１回だけ、いたずら好きな妖精が勝手に振り直します。なお、いたずら後のサイコロを［幸運］や別の「妖精のいたずら」で振り直すことはできません。
［妖精］はリボンや髪飾りなど、必ず妖精らしいアクセサリー「妖精の飾り」を身に着けます。そして「妖精のいたずら」を使用したらそれを外し、その日の妖精力を使い終えたことを表します。</t>
  </si>
  <si>
    <t>自分のＨＰが０以下になり、「行動不能」状態となった時、任意のドールさん１体のＨＰを３回復させる事ができます。この能力は１ゲーム中に１回しか使えません。また神族は生来「翼」を持っています。ただし飛ぶためには［飛行］が必要です。</t>
  </si>
  <si>
    <t>半径15㎝以内にいる［機械］属性を除くドールさん１体のＨＰを２回復させます。ただしＨＰが０以下になったドールさんには効果がありません。また使用者が自分に対して［医療］を使うこともできません。なお［医療］を受けているドールさんは、その間は行動できません。</t>
  </si>
  <si>
    <r>
      <t xml:space="preserve">白兵戦において相手に関節技をかけることができます。攻撃判定２で行い、命中した場合、ダメージを与えた上で関節技がかかります。かかっている間、相手はすべての判定に－２のペナルティを負い、ＺＯＣを失い、一切の移動ができなくなります。使用者は次ターン以降も関節技をかけ続けることができますが、ふたたび判定（攻撃判定３で行えます）を行い、失敗すると関節技は解けてしまいます。使用者の意思で解くのは自由にできます。関節技を同時に２人以上の相手にかけることはできません。
</t>
    </r>
    <r>
      <rPr>
        <sz val="9"/>
        <color indexed="10"/>
        <rFont val="ＭＳ ゴシック"/>
        <family val="3"/>
      </rPr>
      <t>　間接技のダメージを［切り払い］で０にされた場合も、間接技はかかったものとします。一方［防御］で０にされた場合は、間接技はかからなかったものとします。</t>
    </r>
  </si>
  <si>
    <r>
      <t xml:space="preserve">白兵戦において相手を投げ飛ばすことができます。攻撃判定２で行い、命中した場合、ダメージを与えた上で相手を転倒させます。転倒から立ち上がるには１行動フェイズを擁します。また倒れている間、相手はすべての判定に－２のペナルティを負い、ＺＯＣを失い、一切の移動ができなくなります。投げ技を同時に２人以上の相手にかけることはできません。
</t>
    </r>
    <r>
      <rPr>
        <sz val="9"/>
        <color indexed="10"/>
        <rFont val="ＭＳ ゴシック"/>
        <family val="3"/>
      </rPr>
      <t>　投げ技のダメージを［切り払い］で０にされた場合も、転倒だけはさせられるものとします。一方［防御］で０にされた場合は、投げられなかったものとします。</t>
    </r>
  </si>
  <si>
    <t>［ガン＝カタ］は拳銃を総合的に使用する格闘技です。この格闘技を極めることにより、攻撃効果は120％上昇、防御面では63％上昇するといいます。［ガン＝カタ］は２丁拳銃を使用する場合にのみ効果を発揮します。拳銃の射程内にいるすべての敵ドールに対して１回ずつ攻撃を行うことができ、判定は各ドールごとに行います。白兵戦で使用する場合は、白兵戦に参加しているすべての敵ドールが目標となります。また［ガン＝カタ］の使用中は、敵ドールが自分に対して行う攻撃判定に－１のペナルティを付けさせることができます。
（出展は映画「リベリオン -反逆者-」より。従来のガン・プレイに東洋武術の“型”を取り入れ、より合理的な戦闘スタイル＜ガン＝カタ(GUN-KATA)＞としてカート・ウィマー監督自らが考案したそうです）</t>
  </si>
  <si>
    <r>
      <t>通常の白兵戦攻撃を行います。命中した場合、ダメージに＋２のボーナスが付きます。</t>
    </r>
    <r>
      <rPr>
        <sz val="9"/>
        <color indexed="10"/>
        <rFont val="ＭＳ ゴシック"/>
        <family val="3"/>
      </rPr>
      <t>なお白兵戦可能武器には効果がありません。</t>
    </r>
  </si>
  <si>
    <r>
      <t>サイコロを振り１～３の目が出たら、１つの直射攻撃（実弾、エネルギー兵器、投げナイフなど）および白兵戦によるダメージを－１することができます。</t>
    </r>
    <r>
      <rPr>
        <sz val="9"/>
        <color indexed="10"/>
        <rFont val="ＭＳ ゴシック"/>
        <family val="3"/>
      </rPr>
      <t>［格闘技（関節技）］［格闘技（投げ技）］［香港キック］などの特殊効果が付いた攻撃を切り払うこともできますが、ダメージが０になった場合でも、転倒や間接技にかかるといった特殊効果はそのまま受けます。</t>
    </r>
    <r>
      <rPr>
        <sz val="9"/>
        <rFont val="ＭＳ ゴシック"/>
        <family val="3"/>
      </rPr>
      <t>［切り払い］を行なった後、白兵反撃は行うことができます。なおＳＰ消費技能を使用した攻撃は切り払えません。また「戦闘不能」状態では使えません。</t>
    </r>
  </si>
  <si>
    <t>設置兵器の設置・展開を行えます。またサイコロで１～３の目を出すことで、半径30㎝以内にあるこれらを除去できます。
なお、設置兵器を事前に設置・展開することもできます。位置を紙に書き留めておくことで、対人地雷などを最初から埋めてあることにしても構いません（ただし位置は、戦場の中央から自陣側に限られます）。事前の設置はいくつ行っても構いませんが、２つまでの設置で開始から１ターン、３つ以上設置した場合は開始から２ターンの間、行動できません。</t>
  </si>
  <si>
    <r>
      <t>半径90㎝以内にいるすべての味方ドールの士気チェック、および士気回復チェックの判定に、＋２のボーナスを付けることができます。</t>
    </r>
    <r>
      <rPr>
        <sz val="9"/>
        <color indexed="10"/>
        <rFont val="ＭＳ ゴシック"/>
        <family val="3"/>
      </rPr>
      <t>指揮官が「行動不能」状態にならない限り、効果は持続します。</t>
    </r>
  </si>
  <si>
    <r>
      <t>通常の射撃を行います。命中した場合、ダメージに＋２できます。曲射、散布射撃時には使えません。</t>
    </r>
    <r>
      <rPr>
        <sz val="9"/>
        <color indexed="10"/>
        <rFont val="ＭＳ ゴシック"/>
        <family val="3"/>
      </rPr>
      <t>また白兵戦では使用できません。</t>
    </r>
  </si>
  <si>
    <r>
      <t>半径30㎝以内にある設置兵器や煙幕をすべて除去できます。</t>
    </r>
    <r>
      <rPr>
        <sz val="9"/>
        <color indexed="10"/>
        <rFont val="ＭＳ ゴシック"/>
        <family val="3"/>
      </rPr>
      <t>［掃除］は使用を宣言した移動フェイズ中、常に効果を発揮します（ドールさんを中心とした幅60cmの帯状に［掃除］が行われます）。［掃除］を行ったドールさんはそれにてお役目終了（使用タイミングこそ「移動」ですが、［掃除］は「行動」扱いなので、そのターンの行動終了）となります。お疲れさま。</t>
    </r>
  </si>
  <si>
    <r>
      <t>士気判定に＋１のボーナスが付きます。</t>
    </r>
    <r>
      <rPr>
        <sz val="9"/>
        <color indexed="10"/>
        <rFont val="ＭＳ ゴシック"/>
        <family val="3"/>
      </rPr>
      <t>また、［恐怖］の効果の影響を受けません。</t>
    </r>
  </si>
  <si>
    <t>○</t>
  </si>
  <si>
    <t>あらゆる攻撃に対して絶妙のタイミングで転ぶことができます。サイコロを振って１～３の目が出ると、攻撃が倒れた頭上を素通りします。あまつさえ１の目が出ると、片方の靴が脱げて飛び、相手のみぞおちを直撃します（１ダメージ。ダメージ軽減効果無効）。ただしブーツなど簡単に脱げない靴を履いている時はこの効果はありません。なお靴を履き直すまで片足ケンケンで移動するため、移動力が１下がります（飛んだ靴は相手の傍らに落ちています）。もしも両方の靴が飛んでいってしまった場合、開き直って裸足で走り始めるため、移動力は元に戻ります。</t>
  </si>
  <si>
    <t>白兵戦において相手を香港映画のワイヤーアクションのように蹴り飛ばすことができます。攻撃判定２で行い、命中した場合、ダメージを与えた上で相手を30cm弾き飛ばします（白兵戦状態も強制的に解除されます）。さらにサイコロの目が１だった場合は相手を転倒させます。転倒から立ち上がるには１行動フェイズを擁します。また倒れている間、相手はすべての判定に－２のペナルティを負い、ＺＯＣを失い、一切の移動ができなくなります。
［香港キック］は蹴り技であり、手に武器などを持ったままでも使用することができます。なお、［同人作家］の修羅場モード、［愛］［奥義］［稼動時間制限／ドーピング］［対属性攻撃］［白兵戦］と組み合わせての使用はできません。</t>
  </si>
  <si>
    <t>［ボンクラ］で医療器具が扱えず、［医療］が取得できないドールさんのために、高額と引き換えに発行される闇の看護士免許です。［まぬけ］だろうが［ボンクラ］だろうが、ＭＰさえ払えば誰でもアヤシイ医療技能を使えるようになります。［やぶ医者］を行うドールさんは、ＳＰを１使った後、サイコロを振ります。そして出た目を以下の表に照らし、その結果を医療対象（［機械］属性も可）に適用します。
　目　　　　結果
　―　――――――――
　１　ＨＰを１回復
　２　ＨＰに１ダメージ
　３　ＨＰを２回復
　４　ＨＰに２ダメージ
　５　ＨＰを３回復 
　６　ＨＰに３ダメージ
なお［やぶ医者］には専用の装備品として、もれなく「なんちゃって医療器具」がついてきます。「なんちゃって医療器具」はギャグ系装備ですが、普通の「医療器具」としても使用できます。</t>
  </si>
  <si>
    <t>お弁当を作れます。１つのお弁当を作り上げるまでには丸１ターンかかります。もしも作っている最中に受けた攻撃に反撃してしまったり、移動してしまった場合、お弁当は台無しになってしまいます（ただしＳＰは消費しません）。出来上がったお弁当は、半径15cm以内にいるドールさん１体に持たせることができます。ドールさんはお弁当を食べることで、ＨＰを完全回復させることができます。なお、ＨＰが０以下のドールさんに誰かが１行動フェイズをかけてお弁当を食べさせて回復させてあげることはできますが、倒れているドールさんが自らお弁当を食べることはできません。</t>
  </si>
  <si>
    <r>
      <t>士気チェックを行う必要がありません。</t>
    </r>
    <r>
      <rPr>
        <sz val="9"/>
        <color indexed="10"/>
        <rFont val="ＭＳ ゴシック"/>
        <family val="3"/>
      </rPr>
      <t>また、［恐怖］の効果の影響を受けません。</t>
    </r>
  </si>
  <si>
    <t>どらごん</t>
  </si>
  <si>
    <t>投擲</t>
  </si>
  <si>
    <t>名前</t>
  </si>
  <si>
    <t>ふつう</t>
  </si>
  <si>
    <t>主人</t>
  </si>
  <si>
    <t>ステータス</t>
  </si>
  <si>
    <t>属性</t>
  </si>
  <si>
    <t>効果</t>
  </si>
  <si>
    <t>ＨＰ</t>
  </si>
  <si>
    <t>初期値</t>
  </si>
  <si>
    <t>ＳＰ</t>
  </si>
  <si>
    <t>装備品</t>
  </si>
  <si>
    <t>装備Ａ</t>
  </si>
  <si>
    <t>ﾀｲﾌﾟ</t>
  </si>
  <si>
    <t>射程(有効/最大)</t>
  </si>
  <si>
    <t>装備Ｂ</t>
  </si>
  <si>
    <t>装備Ｃ</t>
  </si>
  <si>
    <t>装備Ｄ</t>
  </si>
  <si>
    <t>技能/特殊能力</t>
  </si>
  <si>
    <t>流派</t>
  </si>
  <si>
    <t>メモ</t>
  </si>
  <si>
    <t>移動力</t>
  </si>
  <si>
    <t>ＭＰ総計</t>
  </si>
  <si>
    <t>以下プルダウン用リスト及び作業用文字列なの</t>
  </si>
  <si>
    <t>装備</t>
  </si>
  <si>
    <t>参照セル文字列</t>
  </si>
  <si>
    <t>種類</t>
  </si>
  <si>
    <t>A3</t>
  </si>
  <si>
    <t>B3</t>
  </si>
  <si>
    <t>A4</t>
  </si>
  <si>
    <t>B4</t>
  </si>
  <si>
    <t>かたな</t>
  </si>
  <si>
    <t>A5</t>
  </si>
  <si>
    <t>B5</t>
  </si>
  <si>
    <t>A6</t>
  </si>
  <si>
    <t>B6</t>
  </si>
  <si>
    <t>A7</t>
  </si>
  <si>
    <t>B7</t>
  </si>
  <si>
    <t>A8</t>
  </si>
  <si>
    <t>B8</t>
  </si>
  <si>
    <t>A9</t>
  </si>
  <si>
    <t>B9</t>
  </si>
  <si>
    <t>A10</t>
  </si>
  <si>
    <t>B10</t>
  </si>
  <si>
    <t>A11</t>
  </si>
  <si>
    <t>B11</t>
  </si>
  <si>
    <t>A12</t>
  </si>
  <si>
    <t>B12</t>
  </si>
  <si>
    <t>A13</t>
  </si>
  <si>
    <t>B13</t>
  </si>
  <si>
    <t>A14</t>
  </si>
  <si>
    <t>B14</t>
  </si>
  <si>
    <t>A15</t>
  </si>
  <si>
    <t>B15</t>
  </si>
  <si>
    <t>A16</t>
  </si>
  <si>
    <t>B16</t>
  </si>
  <si>
    <t>A17</t>
  </si>
  <si>
    <t>B17</t>
  </si>
  <si>
    <t>A18</t>
  </si>
  <si>
    <t>B18</t>
  </si>
  <si>
    <t>A19</t>
  </si>
  <si>
    <t>B19</t>
  </si>
  <si>
    <t>A20</t>
  </si>
  <si>
    <t>B20</t>
  </si>
  <si>
    <t>A21</t>
  </si>
  <si>
    <t>B21</t>
  </si>
  <si>
    <t>A22</t>
  </si>
  <si>
    <t>B22</t>
  </si>
  <si>
    <t>A23</t>
  </si>
  <si>
    <t>B23</t>
  </si>
  <si>
    <t>A24</t>
  </si>
  <si>
    <t>B24</t>
  </si>
  <si>
    <t>A25</t>
  </si>
  <si>
    <t>B25</t>
  </si>
  <si>
    <t>A26</t>
  </si>
  <si>
    <t>B26</t>
  </si>
  <si>
    <t>A27</t>
  </si>
  <si>
    <t>B27</t>
  </si>
  <si>
    <t>A28</t>
  </si>
  <si>
    <t>B28</t>
  </si>
  <si>
    <t>A29</t>
  </si>
  <si>
    <t>B29</t>
  </si>
  <si>
    <t>A30</t>
  </si>
  <si>
    <t>B30</t>
  </si>
  <si>
    <t>A31</t>
  </si>
  <si>
    <t>B31</t>
  </si>
  <si>
    <t>A32</t>
  </si>
  <si>
    <t>B32</t>
  </si>
  <si>
    <t>A33</t>
  </si>
  <si>
    <t>B33</t>
  </si>
  <si>
    <t>A34</t>
  </si>
  <si>
    <t>B34</t>
  </si>
  <si>
    <t>A35</t>
  </si>
  <si>
    <t>B35</t>
  </si>
  <si>
    <t>A36</t>
  </si>
  <si>
    <t>B36</t>
  </si>
  <si>
    <t>A37</t>
  </si>
  <si>
    <t>B37</t>
  </si>
  <si>
    <t>A38</t>
  </si>
  <si>
    <t>B38</t>
  </si>
  <si>
    <t>A39</t>
  </si>
  <si>
    <t>B39</t>
  </si>
  <si>
    <t>A40</t>
  </si>
  <si>
    <t>B40</t>
  </si>
  <si>
    <t>A41</t>
  </si>
  <si>
    <t>B41</t>
  </si>
  <si>
    <t>A42</t>
  </si>
  <si>
    <t>B42</t>
  </si>
  <si>
    <t>A43</t>
  </si>
  <si>
    <t>B43</t>
  </si>
  <si>
    <t>A44</t>
  </si>
  <si>
    <t>B44</t>
  </si>
  <si>
    <t>A45</t>
  </si>
  <si>
    <t>B45</t>
  </si>
  <si>
    <t>A46</t>
  </si>
  <si>
    <t>B46</t>
  </si>
  <si>
    <t>A47</t>
  </si>
  <si>
    <t>B47</t>
  </si>
  <si>
    <t>A48</t>
  </si>
  <si>
    <t>B48</t>
  </si>
  <si>
    <t>A49</t>
  </si>
  <si>
    <t>B49</t>
  </si>
  <si>
    <t>A50</t>
  </si>
  <si>
    <t>B50</t>
  </si>
  <si>
    <t>A51</t>
  </si>
  <si>
    <t>B51</t>
  </si>
  <si>
    <t>A52</t>
  </si>
  <si>
    <t>B52</t>
  </si>
  <si>
    <t>A53</t>
  </si>
  <si>
    <t>B53</t>
  </si>
  <si>
    <t>A54</t>
  </si>
  <si>
    <t>B54</t>
  </si>
  <si>
    <t>A55</t>
  </si>
  <si>
    <t>B55</t>
  </si>
  <si>
    <t>A56</t>
  </si>
  <si>
    <t>B56</t>
  </si>
  <si>
    <t>A57</t>
  </si>
  <si>
    <t>B57</t>
  </si>
  <si>
    <t>A58</t>
  </si>
  <si>
    <t>B58</t>
  </si>
  <si>
    <t>A59</t>
  </si>
  <si>
    <t>B59</t>
  </si>
  <si>
    <t>A60</t>
  </si>
  <si>
    <t>B60</t>
  </si>
  <si>
    <t>A61</t>
  </si>
  <si>
    <t>B61</t>
  </si>
  <si>
    <t>A62</t>
  </si>
  <si>
    <t>B62</t>
  </si>
  <si>
    <t>A63</t>
  </si>
  <si>
    <t>B63</t>
  </si>
  <si>
    <t>A64</t>
  </si>
  <si>
    <t>B64</t>
  </si>
  <si>
    <t>A65</t>
  </si>
  <si>
    <t>B65</t>
  </si>
  <si>
    <t>A66</t>
  </si>
  <si>
    <t>B66</t>
  </si>
  <si>
    <t>A67</t>
  </si>
  <si>
    <t>B67</t>
  </si>
  <si>
    <t>A68</t>
  </si>
  <si>
    <t>B68</t>
  </si>
  <si>
    <t>A69</t>
  </si>
  <si>
    <t>B69</t>
  </si>
  <si>
    <t>A70</t>
  </si>
  <si>
    <t>B70</t>
  </si>
  <si>
    <t>A71</t>
  </si>
  <si>
    <t>B71</t>
  </si>
  <si>
    <t>A72</t>
  </si>
  <si>
    <t>B72</t>
  </si>
  <si>
    <t>A73</t>
  </si>
  <si>
    <t>B73</t>
  </si>
  <si>
    <t>A74</t>
  </si>
  <si>
    <t>B74</t>
  </si>
  <si>
    <t>A75</t>
  </si>
  <si>
    <t>B75</t>
  </si>
  <si>
    <t>A76</t>
  </si>
  <si>
    <t>B76</t>
  </si>
  <si>
    <t>A77</t>
  </si>
  <si>
    <t>B77</t>
  </si>
  <si>
    <t>A78</t>
  </si>
  <si>
    <t>B78</t>
  </si>
  <si>
    <t>A79</t>
  </si>
  <si>
    <t>B79</t>
  </si>
  <si>
    <t>A80</t>
  </si>
  <si>
    <t>B80</t>
  </si>
  <si>
    <t>A81</t>
  </si>
  <si>
    <t>B81</t>
  </si>
  <si>
    <t>A82</t>
  </si>
  <si>
    <t>B82</t>
  </si>
  <si>
    <t>A83</t>
  </si>
  <si>
    <t>B83</t>
  </si>
  <si>
    <t>A84</t>
  </si>
  <si>
    <t>B84</t>
  </si>
  <si>
    <t>A85</t>
  </si>
  <si>
    <t>B85</t>
  </si>
  <si>
    <t>A86</t>
  </si>
  <si>
    <t>B86</t>
  </si>
  <si>
    <t>A87</t>
  </si>
  <si>
    <t>B87</t>
  </si>
  <si>
    <t>A88</t>
  </si>
  <si>
    <t>B88</t>
  </si>
  <si>
    <t>A89</t>
  </si>
  <si>
    <t>B89</t>
  </si>
  <si>
    <t>A90</t>
  </si>
  <si>
    <t>B90</t>
  </si>
  <si>
    <t>A91</t>
  </si>
  <si>
    <t>B91</t>
  </si>
  <si>
    <t>A92</t>
  </si>
  <si>
    <t>B92</t>
  </si>
  <si>
    <t>A93</t>
  </si>
  <si>
    <t>B93</t>
  </si>
  <si>
    <t>A94</t>
  </si>
  <si>
    <t>B94</t>
  </si>
  <si>
    <t>A95</t>
  </si>
  <si>
    <t>B95</t>
  </si>
  <si>
    <t>A96</t>
  </si>
  <si>
    <t>B96</t>
  </si>
  <si>
    <t>A97</t>
  </si>
  <si>
    <t>B97</t>
  </si>
  <si>
    <t>A98</t>
  </si>
  <si>
    <t>B98</t>
  </si>
  <si>
    <t>A99</t>
  </si>
  <si>
    <t>B99</t>
  </si>
  <si>
    <t>A100</t>
  </si>
  <si>
    <t>B100</t>
  </si>
  <si>
    <t>A101</t>
  </si>
  <si>
    <t>B101</t>
  </si>
  <si>
    <t>A102</t>
  </si>
  <si>
    <t>B102</t>
  </si>
  <si>
    <t>A103</t>
  </si>
  <si>
    <t>B103</t>
  </si>
  <si>
    <t>A104</t>
  </si>
  <si>
    <t>B104</t>
  </si>
  <si>
    <t>A105</t>
  </si>
  <si>
    <t>B105</t>
  </si>
  <si>
    <t>A106</t>
  </si>
  <si>
    <t>B106</t>
  </si>
  <si>
    <t>A107</t>
  </si>
  <si>
    <t>B107</t>
  </si>
  <si>
    <t>A108</t>
  </si>
  <si>
    <t>B108</t>
  </si>
  <si>
    <t>A109</t>
  </si>
  <si>
    <t>B109</t>
  </si>
  <si>
    <t>A110</t>
  </si>
  <si>
    <t>B110</t>
  </si>
  <si>
    <t>A111</t>
  </si>
  <si>
    <t>B111</t>
  </si>
  <si>
    <t>A112</t>
  </si>
  <si>
    <t>B112</t>
  </si>
  <si>
    <t>A113</t>
  </si>
  <si>
    <t>B113</t>
  </si>
  <si>
    <t>A114</t>
  </si>
  <si>
    <t>B114</t>
  </si>
  <si>
    <t>A115</t>
  </si>
  <si>
    <t>B115</t>
  </si>
  <si>
    <t>A116</t>
  </si>
  <si>
    <t>B116</t>
  </si>
  <si>
    <t>A117</t>
  </si>
  <si>
    <t>B117</t>
  </si>
  <si>
    <t>A118</t>
  </si>
  <si>
    <t>B118</t>
  </si>
  <si>
    <t>A119</t>
  </si>
  <si>
    <t>B119</t>
  </si>
  <si>
    <t>A120</t>
  </si>
  <si>
    <t>B120</t>
  </si>
  <si>
    <t>A121</t>
  </si>
  <si>
    <t>B121</t>
  </si>
  <si>
    <t>A122</t>
  </si>
  <si>
    <t>B122</t>
  </si>
  <si>
    <t>A123</t>
  </si>
  <si>
    <t>B123</t>
  </si>
  <si>
    <t>A124</t>
  </si>
  <si>
    <t>B124</t>
  </si>
  <si>
    <t>A125</t>
  </si>
  <si>
    <t>B125</t>
  </si>
  <si>
    <t>A126</t>
  </si>
  <si>
    <t>B126</t>
  </si>
  <si>
    <t>A127</t>
  </si>
  <si>
    <t>B127</t>
  </si>
  <si>
    <t>A128</t>
  </si>
  <si>
    <t>B128</t>
  </si>
  <si>
    <t>A129</t>
  </si>
  <si>
    <t>B129</t>
  </si>
  <si>
    <t>A130</t>
  </si>
  <si>
    <t>B130</t>
  </si>
  <si>
    <t>A131</t>
  </si>
  <si>
    <t>B131</t>
  </si>
  <si>
    <t>A132</t>
  </si>
  <si>
    <t>B132</t>
  </si>
  <si>
    <t>A133</t>
  </si>
  <si>
    <t>B133</t>
  </si>
  <si>
    <t>A134</t>
  </si>
  <si>
    <t>B134</t>
  </si>
  <si>
    <t>A135</t>
  </si>
  <si>
    <t>B135</t>
  </si>
  <si>
    <t>A136</t>
  </si>
  <si>
    <t>B136</t>
  </si>
  <si>
    <t>A137</t>
  </si>
  <si>
    <t>B137</t>
  </si>
  <si>
    <t>A138</t>
  </si>
  <si>
    <t>B138</t>
  </si>
  <si>
    <t>A139</t>
  </si>
  <si>
    <t>B139</t>
  </si>
  <si>
    <t>A140</t>
  </si>
  <si>
    <t>B140</t>
  </si>
  <si>
    <t>A141</t>
  </si>
  <si>
    <t>B141</t>
  </si>
  <si>
    <t>A142</t>
  </si>
  <si>
    <t>B142</t>
  </si>
  <si>
    <t>A143</t>
  </si>
  <si>
    <t>B143</t>
  </si>
  <si>
    <t>A144</t>
  </si>
  <si>
    <t>B144</t>
  </si>
  <si>
    <t>A145</t>
  </si>
  <si>
    <t>B145</t>
  </si>
  <si>
    <t>A146</t>
  </si>
  <si>
    <t>B146</t>
  </si>
  <si>
    <t>A147</t>
  </si>
  <si>
    <t>B147</t>
  </si>
  <si>
    <t>A148</t>
  </si>
  <si>
    <t>B148</t>
  </si>
  <si>
    <t>名称</t>
  </si>
  <si>
    <t>消費ＭＰ</t>
  </si>
  <si>
    <t>能力</t>
  </si>
  <si>
    <t>人間</t>
  </si>
  <si>
    <t>普通の人間です。</t>
  </si>
  <si>
    <t>同人作家</t>
  </si>
  <si>
    <t>「修羅場モード」を使うことができます。ターン開始時に使用を宣言すると、そのターンの間、自分が行うすべての攻撃判定に＋２のボーナスが付きます。その後、ターン終了と同時にＨＰが０になり、「行動不能」状態となります。</t>
  </si>
  <si>
    <t>妖精</t>
  </si>
  <si>
    <t>「妖精のいたずら」を使うことができます。自分以外の誰かが振ったサイコロを１ゲーム中に１回だけ、いたずら好きな妖精が勝手に振り直します。なお、いたずら後のサイコロを［幸運］や別の「妖精のいたずら」で振り直すことはできません。
［妖精］はリボンや髪飾りなど、必ず妖精らしいアクセサリー「妖精の飾り」を身に着けます。そして「妖精のいたずら」を使用したらそれを外し、その日の妖精力を使い終えたことを表します。</t>
  </si>
  <si>
    <t>神族</t>
  </si>
  <si>
    <t>自分のＨＰが０以下になり、「行動不能」状態となった時、任意のドールさん１体のＨＰを３回復させる事ができます。この能力は１ゲーム中に１回しか使えません。また神族は生来「翼」を持っています。ただし飛ぶためには［飛行］が必要です。</t>
  </si>
  <si>
    <t>魔族</t>
  </si>
  <si>
    <t>自分のＨＰが０以下になり、「行動不能」状態となった時、止めを刺した相手に無条件で２ダメージを与えることができます。この能力は１ゲーム中に１回しか使えません。また魔族は生来「翼」を持っています。ただし飛ぶためには［飛行］が必要です。</t>
  </si>
  <si>
    <t>少女少年</t>
  </si>
  <si>
    <t>かわいい顔をしていますが実は男で、対外的には秘密にしています。誰かに恋をしていることが多く、その相手だけがこの秘密を知っている場合と、その相手にだけは秘密を知られたくない場合があります。併せて［愛］を取って、恋愛の悲喜劇を表現すると良いでしょう。また［まぬけ］を持っている場合、何かの判定で６の目を出すと、衣服がどこかに引っかかって脱げ、男であることがバレてしまいます。
　男なので、体力が少しあります。ＨＰの最大値が＋１されます。</t>
  </si>
  <si>
    <t>不死</t>
  </si>
  <si>
    <t>自分のＨＰが０以下になったターンのターン終了フェイズ時に、ＳＰを１使うことでＨＰ３となって復活できます。この能力は１ゲーム中に１回しか使えません。</t>
  </si>
  <si>
    <t>機械</t>
  </si>
  <si>
    <t>自分が受けた攻撃のダメージを－１します。ただし、エネルギー兵器、爆風、毒ガス、［格闘技（関節技）］［格闘技（投げ技）］［計略］［魔法］による攻撃は防ぐことはできません。</t>
  </si>
  <si>
    <t>強化人間</t>
  </si>
  <si>
    <t>ターン開始時にＨＰを１減らすことで、そのターンの間、白兵戦の攻撃判定に＋１のボーナスが付きます（この能力を使用したターンは［自己再生］の効果を得られません）。さらに敵の攻撃を「回避」する能力を持っており、ＳＰを１使った後、サイコロで１～４の目を出すと、白兵戦によるダメージを１回無効化できます。なおＨＰが３以下の状態の時に士気チェックに失敗すると、必ず「狂暴化」します。</t>
  </si>
  <si>
    <t>ニュータイプ</t>
  </si>
  <si>
    <t>ターン開始時にＨＰを１減らすことで、そのターンの間、自分に向けられる射撃の攻撃判定に－１のペナルティを付けさせることができます（この能力を使用したターンは［自己再生］の効果を得られません）。さらに敵の攻撃を「回避」する能力を持っており、ＳＰを１使った後、サイコロで１～４の目を出すと、射撃によるダメージを１回無効化できます。また「オールレンジ攻撃兵器」が使用できます。</t>
  </si>
  <si>
    <t>分類</t>
  </si>
  <si>
    <t>タイプ</t>
  </si>
  <si>
    <t>範囲</t>
  </si>
  <si>
    <t>射程</t>
  </si>
  <si>
    <t>反撃</t>
  </si>
  <si>
    <t>対空</t>
  </si>
  <si>
    <t>空中</t>
  </si>
  <si>
    <t>攻撃判定</t>
  </si>
  <si>
    <t>移動修正</t>
  </si>
  <si>
    <t>ＭＰ</t>
  </si>
  <si>
    <t>備考</t>
  </si>
  <si>
    <t>ピストル（拳銃）</t>
  </si>
  <si>
    <t>携帯射撃武器（白兵戦可能武器</t>
  </si>
  <si>
    <t>直射撃</t>
  </si>
  <si>
    <t>非貫通</t>
  </si>
  <si>
    <t>45㎝／90㎝</t>
  </si>
  <si>
    <t>〇</t>
  </si>
  <si>
    <t>×</t>
  </si>
  <si>
    <t>○</t>
  </si>
  <si>
    <t>白兵戦武器としても使用可能です。</t>
  </si>
  <si>
    <t>弓／ボウガン</t>
  </si>
  <si>
    <t>携帯射撃武器</t>
  </si>
  <si>
    <t>60㎝／120㎝</t>
  </si>
  <si>
    <t>サブマシンガン</t>
  </si>
  <si>
    <t>携帯射撃武器（白兵戦可能武器）</t>
  </si>
  <si>
    <t>直射撃／散布射撃</t>
  </si>
  <si>
    <t>貫通</t>
  </si>
  <si>
    <t>白兵戦武器としても使用可能です。なお散布射撃時の攻撃判定は２になります。</t>
  </si>
  <si>
    <t>小銃</t>
  </si>
  <si>
    <t>90㎝／180㎝</t>
  </si>
  <si>
    <t>アサルトライフル／突撃銃</t>
  </si>
  <si>
    <t>75㎝／150㎝</t>
  </si>
  <si>
    <t>散布射撃時の攻撃判定は２になります。</t>
  </si>
  <si>
    <t>スナイパーライフル／狙撃銃</t>
  </si>
  <si>
    <t>180㎝／270㎝</t>
  </si>
  <si>
    <t>移動した直後に射撃を行う場合、攻撃判定に－１のペナルティを受けます。</t>
  </si>
  <si>
    <t>対戦車ライフル</t>
  </si>
  <si>
    <t>120㎝／240㎝</t>
  </si>
  <si>
    <t>ダメージ＋１</t>
  </si>
  <si>
    <t>ショットガン（白兵戦可能武器）</t>
  </si>
  <si>
    <t>散布射撃</t>
  </si>
  <si>
    <t>30㎝／45㎝</t>
  </si>
  <si>
    <t>白兵戦武器として使用する場合も散布射撃が可能です。</t>
  </si>
  <si>
    <t>軽機関銃</t>
  </si>
  <si>
    <t>重機関銃</t>
  </si>
  <si>
    <t>固定型射撃武器</t>
  </si>
  <si>
    <t>散布射撃時の攻撃判定は３になります。</t>
  </si>
  <si>
    <t>グレネードランチャー</t>
  </si>
  <si>
    <t>曲射撃</t>
  </si>
  <si>
    <t>90㎝／90㎝</t>
  </si>
  <si>
    <t>ふつう</t>
  </si>
  <si>
    <t>OpenOffice判定(!=MSエクセル,.=OpenOffice)</t>
  </si>
  <si>
    <t>目標となるドールを中心として半径15㎝以内にいる３体までの敵ドール（目標ドールを含む）に、攻撃判定２の爆風攻撃を行います。ただし爆発の中心から見て半遮蔽状態にある敵ドールに対しては、ダメージが－１されます（０にはなりません）。判定は各目標ごとに行います。</t>
  </si>
  <si>
    <t>ＡＴグレネードランチャー</t>
  </si>
  <si>
    <t>目標となるドールを中心として半径30㎝以内にいる３体までの敵ドール（目標ドールを含む）に、攻撃判定３の爆風攻撃を行います。ただし爆発の中心から見て半遮蔽状態にある敵ドールに対しては、ダメージが－１されます（０にはなりません）。判定は各目標ごとに行います。</t>
  </si>
  <si>
    <t>迫撃砲</t>
  </si>
  <si>
    <t>180㎝／180㎝</t>
  </si>
  <si>
    <t>無反動砲／バズーカ／対戦車榴弾</t>
  </si>
  <si>
    <t>ダメージ＋１。攻撃が命中した場合、目標ドールの半径15㎝以内にいる他の２体までの敵ドールにも、攻撃判定２の爆風攻撃を行います。ただし爆発の中心から見て半遮蔽状態にある敵ドールに対しては、ダメージが－１されます（０にはなりません）。判定は各目標ごとに行います。</t>
  </si>
  <si>
    <t>フレーム・ランチャー（火炎放射器）</t>
  </si>
  <si>
    <t>エネルギー射撃兵器</t>
  </si>
  <si>
    <t>ビームライフル</t>
  </si>
  <si>
    <t>ダメージ＋１。ただしエネルギーは４発分しかもちません。</t>
  </si>
  <si>
    <t>高出力荷電粒子砲</t>
  </si>
  <si>
    <t>135㎝／270㎝</t>
  </si>
  <si>
    <t>ダメージ＋３。射撃するたびにエネルギー充電が必要です。事前に１行動フェイズを使って「充電」を行わない限り、射撃できません。</t>
  </si>
  <si>
    <t>オールレンジ攻撃兵器</t>
  </si>
  <si>
    <t>特殊射撃武器</t>
  </si>
  <si>
    <t>［ニュータイプ］属性を持つドールさんしか使用できません。また射撃時に自分のＨＰを１減らすことで、１回使用することができます。なおオールレンジ攻撃の目標となったドールさんは、対空射撃が可能な武器を所持していれば、この兵器を迎撃することができます。有効射程での対空射撃を行い、命中すればこの兵器から受けるダメージを無効にできます。</t>
  </si>
  <si>
    <t>ミサイル（１発）</t>
  </si>
  <si>
    <t>目標となったドールさんは、対空射撃が可能な武器を所持していれば、ミサイルを迎撃することができます。有効射程での対空射撃を行い、命中すればミサイルから受けるダメージを無効にできます。</t>
  </si>
  <si>
    <t>ミサイルポッド</t>
  </si>
  <si>
    <t>150㎝／150㎝</t>
  </si>
  <si>
    <t>クラスター爆弾（１発）</t>
  </si>
  <si>
    <t>90cm/90cm</t>
  </si>
  <si>
    <t>○
（空中からの投下のみ）</t>
  </si>
  <si>
    <t>目標となったドールさんを中心に、半径60cm以内にいる味方を含むすべてのドールさんに攻撃判定２の爆風攻撃を行います。判定はサイコロを１回だけ振り、その結果をすべてのドールさんに対して適用します。クラスター（集束）爆弾に内蔵された多数の小型爆弾（子弾）が上空で散開、広範囲に被害を与えるため、爆発の中心から見て半遮蔽状態および完全遮蔽状態にあるドールさんに対しても同様にダメージを与えることができます。さらに、判定に失敗した場合は今度は子弾が不発弾と化し、目標を中心に半径60cm以内を地雷原化。以後この範囲内で移動を行ったドールさんに、攻撃判定２の爆風攻撃（ダメージ軽減効果無効）を与えます。なお不発弾の数があまりにも多いため、［掃除］または［工兵］による除去を行うまで、その範囲内は地雷原となります。不発弾は友軍の進撃の妨げとなったり、非戦闘員にも被害を与える危険性があり、その処理がクラスター爆弾を使用する際の課題となっています。</t>
  </si>
  <si>
    <t>毒ガス散布器</t>
  </si>
  <si>
    <t>特殊</t>
  </si>
  <si>
    <t>射程内の任意のポイントから半径30㎝以内の空間に毒ガスを散布します（機械すら腐食させる強力なものです）。以後この範囲内に入ったすべてのドールさんは、１ダメージを受けます。毒ガスの効果は２ターン持続します。</t>
  </si>
  <si>
    <t>投げナイフ／手裏剣（３本）</t>
  </si>
  <si>
    <t>投擲武器（白兵戦可能武器）</t>
  </si>
  <si>
    <t>45㎝／60㎝</t>
  </si>
  <si>
    <t>ダメージ－２（０にはなりません）</t>
  </si>
  <si>
    <t>手榴弾（３個）</t>
  </si>
  <si>
    <t>投擲武器</t>
  </si>
  <si>
    <t>45㎝／45㎝</t>
  </si>
  <si>
    <t>目標となるドールさんを中心として半径15㎝以内にいる３体までの敵ドール（目標ドールを含む）に、攻撃判定３の爆風攻撃を行います。ただし爆発の中心から見て半遮蔽状態にある敵ドールに対しては、ダメージが－１されます（０にはなりません）。判定は各目標ごとに行います。</t>
  </si>
  <si>
    <t>発煙筒（１個）</t>
  </si>
  <si>
    <t>なし</t>
  </si>
  <si>
    <t>射程距離内の任意のポイントに投擲し、そこを中心に半径30㎝以内に１ターンの間、煙幕を発生させることができます。煙幕は半遮蔽物として扱います。</t>
  </si>
  <si>
    <t>短刀／ナイフ</t>
  </si>
  <si>
    <t>軽白兵戦武器（投擲可能武器）</t>
  </si>
  <si>
    <t>白兵戦</t>
  </si>
  <si>
    <t>15㎝／15㎝</t>
  </si>
  <si>
    <t>－</t>
  </si>
  <si>
    <t>ダメージ－２（０にはなりません）。投擲が可能です。</t>
  </si>
  <si>
    <t>鎧通し／徹甲ナイフ</t>
  </si>
  <si>
    <t>ダメージ－２（０にはなりません）。［機械］属性や「盾／鎧」等によるダメージ軽減効果を無効化します。投擲が可能です。</t>
  </si>
  <si>
    <t>刀／剣</t>
  </si>
  <si>
    <t>通常白兵戦武器</t>
  </si>
  <si>
    <t>ダメージ－１（０にはなりません）</t>
  </si>
  <si>
    <t>ビームサーベル</t>
  </si>
  <si>
    <t>エネルギー白兵戦武器</t>
  </si>
  <si>
    <t>高エネルギーにより、装甲を斬り裂きます。［機械］属性や「盾／鎧」等によるダメージ軽減効果を無効化します。ただしエネルギーは２ターンしかもちません。</t>
  </si>
  <si>
    <t>妖刀／魔剣</t>
  </si>
  <si>
    <t>「神に逢うては神を斬り、魔物に逢うては魔物を斬る」と名高い妖かしの刀です。通常の相手に対してはダメージが－１されます（０にはなりません）が、［妖精］［神族］［魔族］［不死］の属性を持つ相手に対しては－１されずに、そのままダメージを与えます。さらに「妖刀／魔剣」で受けたダメージは、［自己再生］では回復できません。</t>
  </si>
  <si>
    <t>斧／ハンマー</t>
  </si>
  <si>
    <t>重白兵戦武器</t>
  </si>
  <si>
    <t>ダメージ＋２。また［機械］属性や「盾／鎧」等によるダメージ軽減効果を無効化します。</t>
  </si>
  <si>
    <t>パイルバンカー</t>
  </si>
  <si>
    <t>15cm/15cm</t>
  </si>
  <si>
    <t>ダメージ＋４。また［機械］属性や「盾／鎧」等によるダメージ軽減効果を無効化します。なおパイルバンカーは１回しか使うことができません。</t>
  </si>
  <si>
    <t>槍／ポールウェポン</t>
  </si>
  <si>
    <t>MaRio</t>
  </si>
  <si>
    <t>HP</t>
  </si>
  <si>
    <t>ふつう</t>
  </si>
  <si>
    <t>どらごん</t>
  </si>
  <si>
    <t>OpenOffice判定(!=MSエクセル,.=OpenOffice)</t>
  </si>
  <si>
    <t>BM_M</t>
  </si>
  <si>
    <t>フユ</t>
  </si>
  <si>
    <t>ナツの反対･･･それ以上言うな！</t>
  </si>
  <si>
    <t>×</t>
  </si>
  <si>
    <t>○</t>
  </si>
  <si>
    <t>装備A複合化等選択文字列</t>
  </si>
  <si>
    <t>武器改造</t>
  </si>
  <si>
    <t>装備B複合化等選択文字列</t>
  </si>
  <si>
    <t>装備c複合化等選択文字列</t>
  </si>
  <si>
    <t>格闘技</t>
  </si>
  <si>
    <t>白兵戦において素手で行う攻撃判定が３になります。</t>
  </si>
  <si>
    <t>ダメージ＋１。</t>
  </si>
  <si>
    <t>目標となるドールを中心として半径30㎝以内にいる３体までの敵ドール（目標ドールを含む）に、攻撃判定３の爆風攻撃を行います。ただし爆発の中心から見て半遮蔽状態にある敵ドールに対しては、ダメージが－１されます（０にはなりません）。判定は各目標ごとに行います。</t>
  </si>
  <si>
    <t>行動</t>
  </si>
  <si>
    <r>
      <t>サイコロを振り１～３の目が出たら、１つの直射攻撃（実弾、エネルギー兵器、投げナイフなど）および白兵戦によるダメージを－１することができます。</t>
    </r>
    <r>
      <rPr>
        <sz val="9"/>
        <rFont val="ＭＳ ゴシック"/>
        <family val="3"/>
      </rPr>
      <t>［切り払い］を行なった後、白兵反撃は行うことができます。なおＳＰ消費技能を使用した攻撃は切り払えません。また「戦闘不能」状態では使えません。</t>
    </r>
  </si>
  <si>
    <t>通常の白兵戦攻撃を行います。命中した場合、ダメージに＋２のボーナスが付きます。</t>
  </si>
  <si>
    <t>行動</t>
  </si>
  <si>
    <t>ちょっと適当なグラフ用(ｫ</t>
  </si>
  <si>
    <t>属性</t>
  </si>
  <si>
    <t>技能</t>
  </si>
  <si>
    <t>めいどはんまーキャラクターシートRev.2 (Ver0.81 BM&amp;M対応版)</t>
  </si>
  <si>
    <t>BM_M</t>
  </si>
  <si>
    <t>BM_M</t>
  </si>
  <si>
    <t>めいどはんまーキャラクターシートRev.1 Ver0.81BM&amp;M対応版</t>
  </si>
  <si>
    <t>大型白兵戦武器</t>
  </si>
  <si>
    <t>30㎝／30㎝</t>
  </si>
  <si>
    <t>ダメージ－１（０にはなりません）。30㎝の距離から白兵戦を仕掛けることができます。その際、相手が素手、白兵戦不可の武器、または射程の短い白兵戦武器（刀など）しか持っていなかった場合、相手のアウトレンジから一方的に攻撃することができます。</t>
  </si>
  <si>
    <t>ビームランス／ビーム式ポールウェポン</t>
  </si>
  <si>
    <t>エネルギー大型白兵戦武器</t>
  </si>
  <si>
    <t>［機械］属性や「盾／鎧」等によるダメージ軽減効果を無効化します。ただしエネルギーは２ターンしかもちません。エネルギーが切れた後は普通のポールウェポン扱いとなります（ダメージ－１。０にはなりません）</t>
  </si>
  <si>
    <t>鞭</t>
  </si>
  <si>
    <t>特殊白兵戦武器</t>
  </si>
  <si>
    <t>ダメージ－１（０にはなりません）。30㎝の距離から白兵戦を仕掛けることができます。また相手に絡みつかせる攻撃（攻撃判定２）を行うこともでき、命中した場合、ダメージを与えた上で鞭が相手に絡みつきます。絡みついている間、相手はすべての判定に－２のペナルティを負い、ＺＯＣを失い、一切の移動ができなくなります。使用者は次ターン以降も鞭を絡ませ続け、絞めつけてダメージを与えることができますが、ふたたび判定（攻撃判定３で行えます）を行い、失敗すると鞭は解けてしまいます。使用者の意思で解くのは自由にできます。鞭を絡みつかせる攻撃を同時に２人以上の相手にかけることはできません。</t>
  </si>
  <si>
    <t>スタンガン</t>
  </si>
  <si>
    <t>攻撃が命中した場合、相手は反撃を行えず、さらに次の相手側白兵行動フェイズ終了時まで行動不能になります。</t>
  </si>
  <si>
    <t>爆弾（１個）</t>
  </si>
  <si>
    <t>設置兵器</t>
  </si>
  <si>
    <t>まず行動フェイズで射程内の任意のポイントに爆弾を設置します。そして次以降の行動フェイズに「起爆スイッチを入れる（遠隔操作可能）」ことで、そのポイントを中心に半径60㎝以内にいる３体までのドールさんに、攻撃判定３の爆風攻撃を行うことができます。ただし爆発の中心から見て半遮蔽状態にあるドールさんに対しては、ダメージが－１されます（０にはなりません）。判定は各目標ごとに行います。
　爆弾は１度爆発すれば無くなります。</t>
  </si>
  <si>
    <t>対人地雷（１個）</t>
  </si>
  <si>
    <t>まず行動フェイズで射程内の任意のポイントに対人地雷を設置します。そして次以降の行動フェイズに「起動スイッチを入れる（遠隔操作可能）」ことで、設置位置から半径30㎝以内がキルゾーンとなり、この中に入った、または入っていた３体までのドールさんに、攻撃判定２の爆風攻撃（ダメージ軽減効果無効）を与えます。判定は各目標ごとに行います。
　ダメージを受けたドールさんは、直ちにその場に停止しなくてはなりません。対人地雷は１度爆発すれば無くなります。</t>
  </si>
  <si>
    <t>有刺鉄線（90㎝）</t>
  </si>
  <si>
    <t>射程内の任意の場所に、１行動フェイズにつき幅30㎝まで有刺鉄線を設置できます。有刺鉄線は以後、移動障害物となり、これを通過するには移動力が２必要となります。移動力が１しかないドールさんが有刺鉄線を越える場合、２ターンかかります。</t>
  </si>
  <si>
    <t>輪ゴム</t>
  </si>
  <si>
    <t>ギャグ系携帯射撃武器（白兵戦可能武器）</t>
  </si>
  <si>
    <t>判定に成功してもＨＰにダメージは与えられません。ただし目標はサイコロを振り、「現在のＨＰ－攻撃判定で出た目」以下の目を出さないと必ず泣きます（［冷血］［狂気］すら無効化します）。なお攻撃判定の際に６の目を出すと、輪ゴムが自分の顔に命中し、ただちに自分が泣きます。うう…</t>
  </si>
  <si>
    <t>スナイパー輪ゴム</t>
  </si>
  <si>
    <t>30㎝定規に輪ゴムを引っかけた、スナイパー用の輪ゴムです。</t>
  </si>
  <si>
    <t>極太ゴムバンド</t>
  </si>
  <si>
    <t>ギャグ系白兵戦武器</t>
  </si>
  <si>
    <t>30cm/30cm</t>
  </si>
  <si>
    <t>この武器を使用する場合、まず相手に頼んでゴムの一端を口にくわえてもらいます。相手が応じなかった場合はこの攻撃は成立しません。ただし相手が［まぬけ］だった場合は必ず応じなくてはなりません。その後に攻撃判定を行います。命中した場合、相手は出目に関わらず１ダメージを受けた上で、必ず泣き出します（［冷血］［狂気］すら無効化します）。外した場合、相手のほうが先に口を放したためにゴムが自分の顔を直撃、１ダメージを受けた上で、必ず泣き出します（［冷血］［狂気］すら無効化します）。みぎゃー。</t>
  </si>
  <si>
    <t>コショウ</t>
  </si>
  <si>
    <t>ギャグ系投擲武器（白兵戦可能武器）</t>
  </si>
  <si>
    <t>判定に成功してもＨＰにダメージは与えられません。ただし目標はサイコロを振り、「現在のＨＰ－攻撃判定で出た目」以下の目を出さないと、激しいくしゃみのために１ターンの間「行動不能」状態となります。なお攻撃判定の際に６の目を出すと、コショウを自分で被ってしまい、ただちに自分が１ターンの間「行動不能」状態となります。へーちょ。</t>
  </si>
  <si>
    <t>バット</t>
  </si>
  <si>
    <t>ダメージ－１（０にはなりません）。なお実弾攻撃（直射撃、散布射撃）、ミサイル、爆発前（自分が目標となった場合）の手榴弾や砲弾などに対してバットを振ることで、弾を打ち返せる場合があります。サイコロを振って１の目が出ると、なんと弾をジャストミートし、撃ったドールさんを直撃します。</t>
  </si>
  <si>
    <t>フライパン</t>
  </si>
  <si>
    <t>ギャグ系白兵戦武器／防御用装備／技能補助装備</t>
  </si>
  <si>
    <t>○</t>
  </si>
  <si>
    <t>特殊</t>
  </si>
  <si>
    <t>JJ</t>
  </si>
  <si>
    <t>MaRio</t>
  </si>
  <si>
    <t>JJと書いてジジと読む！</t>
  </si>
  <si>
    <t>武器としてはダメージ－３が付く三流品（０にはなりません）ですが、盾として使うと「フレーム・ランチャー」からのダメージを－１する上、「ビームライフル」および「高出力荷電粒子砲」による攻撃に対してフライパンを掲げることで、弾を跳ね返す場合があります。サイコロを振って１の目が出ると、なんとエネルギー弾がフライパンに当たって跳ね返り、撃ったドールさんを直撃します。もちろん「調理器具」としても使えます。</t>
  </si>
  <si>
    <t>盾／鎧</t>
  </si>
  <si>
    <t>防御用装備</t>
  </si>
  <si>
    <t>Ｉフィールド発生装置</t>
  </si>
  <si>
    <t>自分が受けたエネルギー射撃兵器による攻撃のダメージを－２します。エネルギー射撃兵器以外による攻撃は防ぐことができません。</t>
  </si>
  <si>
    <t>防毒装備</t>
  </si>
  <si>
    <t>毒ガス、催涙ガス、コショウによるダメージを無効化します。</t>
  </si>
  <si>
    <t>医療器具</t>
  </si>
  <si>
    <t>技能補助装備</t>
  </si>
  <si>
    <t>［医療］［蘇生］を行うために必要です。</t>
  </si>
  <si>
    <t>加速装置</t>
  </si>
  <si>
    <t>［加速］を行うために必要です。身体の中に内蔵するタイプのユニットです。</t>
  </si>
  <si>
    <t>観測器具</t>
  </si>
  <si>
    <t>［観測］を行うために必要です。</t>
  </si>
  <si>
    <t>整備工具</t>
  </si>
  <si>
    <t>［メンテナンス］［オーバーホール］を行うために必要です。</t>
  </si>
  <si>
    <t>掃除用具</t>
  </si>
  <si>
    <t>［掃除］を行うために必要です。</t>
  </si>
  <si>
    <t>調理器具</t>
  </si>
  <si>
    <t>［調理］を行うために必要です。</t>
  </si>
  <si>
    <t>通信機</t>
  </si>
  <si>
    <t>［通信］を行うために必要です。</t>
  </si>
  <si>
    <t>電子戦兵器</t>
  </si>
  <si>
    <t>［電子戦］を行うために必要です。</t>
  </si>
  <si>
    <t>翼／サブフライトシステム</t>
  </si>
  <si>
    <t>［飛行］するために必要です。</t>
  </si>
  <si>
    <t>大型飛行システム</t>
  </si>
  <si>
    <t>「空中：×」の武器（設置兵器は除く）を搭載しての［飛行］が可能です。ただし移動力修正はそのまま適用されるので、移動不可の武器を搭載した場合は真上に上昇するだけで、横には一切移動できません。</t>
  </si>
  <si>
    <t>乗り物</t>
  </si>
  <si>
    <t>移動補助装備</t>
  </si>
  <si>
    <t>移動力５</t>
  </si>
  <si>
    <t>ドールさん１体を乗せたまま、移動力５で移動します。その際、ドールさんが装備している武器／装備品による移動力修正は受けますが、［強行］や［飛行］などの技能／特殊能力はドールさん本人の移動に関するものであるため、「乗り物」には影響しません。ただし「ブースター」で速度を上げることはできます。</t>
  </si>
  <si>
    <t>大型乗り物</t>
  </si>
  <si>
    <t>ドールさん１体を運転手とし、他に３体までのドールさんを同乗させたまま、移動力５で移動します。その際、同乗しているすべてのドールさんが装備している武器／装備品による移動力修正を、合計して受けます。もしも移動力が０以下になってしまったら、移動できません。なお、ドールさん１体だけが乗っている場合、移動力修正が「移動不可」となっている武器を搭載して移動することができます。その際の武器の移動力修正は－３として扱います。</t>
  </si>
  <si>
    <t>ブースター</t>
  </si>
  <si>
    <t>背中に背負ったブースターを噴射させ、移動力を一時的に上げることができます（移動力＋２）。あまりにも速く移動するため、他のドールさんのＺＯＣを突き抜けてしまいます。また地面から少し浮いた状態で進むため、川などは飛び越えてしまうので、水による移動力の低下も起こしません。ただし、必ず最大移動力で直線的に移動しなければならず、もしも障害物などに当たって移動しきれなかった場合、その衝突によって残りの距離１につき１ダメージを負います。さらに、途中でブッシュなどを通った場合は、移動力低下は起こさないものの、代わりに本来減るはずだった移動力１につき１ダメージを負います。故意に他のドールさんに向かってブースターを使用しての体当たりを行う場合は、移動した後、行動フェイズに攻撃判定２で命中判定を行います（移動は目標ドールの位置で止まり、判定後ただちに白兵戦に入ります）。命中すれば、目標までの移動分を引いた残りの移動力１につき１ダメージを追加で与えることができます。ただし外すと地面に激突し、自分が衝突のダメージを負います。白兵戦状態ではブースターを使用することはできません。なお、ブースターの燃料は２回分しかありません。また、ブースターを使用している間は、お互いに攻撃が当てにくくなります。自分の攻撃および自分に対する攻撃の判定に対して、－１のペナルティが付きます。</t>
  </si>
  <si>
    <t>スラスターユニット</t>
  </si>
  <si>
    <t>背中に背負ったランドセル状のスラスターユニットを噴射させ、ジャンプしながら移動することができます。ブッシュや登坂、渡河など地形・障害物による移動力の低下も影響しません。他のドールさんのＺＯＣも跳び越えてしまいます。また真上にいる「飛行」状態の相手に対し、跳び上がって白兵戦攻撃を行うことが可能です（ただし対空時間は１行動フェイズ）。なおスラスターユニットの燃料は４回分しかありません。</t>
  </si>
  <si>
    <t>炸裂徹甲弾（１発）</t>
  </si>
  <si>
    <t>射撃武器用装備</t>
  </si>
  <si>
    <t>使用武器による</t>
  </si>
  <si>
    <t>直射攻撃を行う銃器用の特殊な弾丸です（散布射撃には使用できません）。［機械］属性や「盾／鎧」等によるダメージ軽減効果を無効化します。なお「炸裂徹甲弾」は着弾後に破裂して内部器官を破壊するため、そのダメージは［自己再生］では回復できません。</t>
  </si>
  <si>
    <t>銀の弾丸（１発）</t>
  </si>
  <si>
    <t>直射攻撃を行う銃器用の特殊な弾丸です（散布射撃には使用できません）。銀の魔力により、［魔族］［不死］の属性を持つ相手に対しては射撃攻撃の際、攻撃判定に＋１のボーナスが付きます。なお「銀の弾丸」で受けたダメージは、［自己再生］では回復できません。さらに［魔族］と［不死］の能力を使わせません。</t>
  </si>
  <si>
    <t>カスタムパーツ</t>
  </si>
  <si>
    <t>銃器の命中精度を上げるための改造パーツです。携帯射撃武器の有効射程を15cm伸ばすことができます。最大射程は伸びません。
　「カスタムパーツ」は以下の武器に取りつけることができます。「ピストル／拳銃」「サブマシンガン」「小銃」「アサルトライフル／突撃銃」「スナイパーライフル／狙撃銃」「対戦車ライフル」</t>
  </si>
  <si>
    <t>催涙弾（１発）</t>
  </si>
  <si>
    <t>グレネードランチャーおよびＡＴグレネードランチャー専用の特殊な弾丸です。射程内の任意のポイントから半径30㎝以内の空間に催涙ガスを散布します（ガスは視界を遮らないように、無色のものが使われています）。以後この範囲内に留まる間、ドールさんは判定に－１のペナルティを負って士気チェックを行わなければなりません（［冷血］［狂気］を無効化し、狂暴化は起こりません。白兵戦状態でも士気チェックが発生します）。催涙ガスの効果は１ターン持続します。</t>
  </si>
  <si>
    <t>破魔矢（１本）</t>
  </si>
  <si>
    <t>「弓／ボウガン」用の特殊な矢です。聖なる力により、［魔族］［不死］の属性を持つ相手に対しては射撃攻撃の際、攻撃判定に＋１のボーナスが付きます。なお「破魔矢」で受けたダメージは、［自己再生］では回復できません。さらに［魔族］と［不死］の能力を使わせません。</t>
  </si>
  <si>
    <t>しびれ毒矢（１本</t>
  </si>
  <si>
    <t>A+B</t>
  </si>
  <si>
    <t>「弓／ボウガン」用の特殊な矢です。ダメージを与えた後、さらにしびれ毒で身体を麻痺させます（移動力－２、およびすべての判定に－２）。しびれ毒の効果は２ターンの間（命中ターン含む）持続しますが、［ヒーリング］［リカバリー］で解毒することもできます（ただし解毒だけで、ＨＰは回復しません）。なお「しびれ毒矢」で受けたダメージは、［自己再生］と食べ物系では回復できません。</t>
  </si>
  <si>
    <t>エネルギーパック（１パック）</t>
  </si>
  <si>
    <t>エネルギー兵器用装備</t>
  </si>
  <si>
    <t>防御</t>
  </si>
  <si>
    <t>攻撃</t>
  </si>
  <si>
    <t>移動</t>
  </si>
  <si>
    <t>有効射程</t>
  </si>
  <si>
    <t>最大射程</t>
  </si>
  <si>
    <t>装甲無視</t>
  </si>
  <si>
    <t>回復</t>
  </si>
  <si>
    <t>HP</t>
  </si>
  <si>
    <t>装備Ａ</t>
  </si>
  <si>
    <t>装備Ｂ</t>
  </si>
  <si>
    <t>装備Ｃ</t>
  </si>
  <si>
    <t>装備Ｄ</t>
  </si>
  <si>
    <t>ダメージ増減</t>
  </si>
  <si>
    <t>装甲無効</t>
  </si>
  <si>
    <t>エネルギー射撃兵器およびエネルギー白兵戦武器用の追加バッテリーです。１パックで２発分、または使用時間が１ターン増えます。「ビームライフル」には２パック、「ビームサーベル」には１パック、「ビームランス」には２パックまで増設することができます。戦闘中にバッテリーの交換をする場合は、パックの数に関わらず、１行動かかります。</t>
  </si>
  <si>
    <t>プロペラントタンク</t>
  </si>
  <si>
    <t>ブースター、スラスターユニット用装備</t>
  </si>
  <si>
    <t>ブースターおよびスラスターユニット用の使用燃料が入った増設タンクです。ブースターで１回分、スラスターユニットで６回分の延長使用が可能となります。</t>
  </si>
  <si>
    <t>炸薬カートリッジ（１発）</t>
  </si>
  <si>
    <t>パイルバンカー用装備</t>
  </si>
  <si>
    <t>炸薬カートリッジを交換することで、パイルバンカーの使用回数を１回増やすことができます。炸薬カートリッジの交換には１行動かかり、白兵戦中の交換はできません。なおパイルバンカーは単発であり、一度に２発以上装填することはできません。</t>
  </si>
  <si>
    <t>エネルギーケーブル（１本・基点１箇所）</t>
  </si>
  <si>
    <t>エネルギー射撃兵器およびエネルギー白兵戦武器用のケーブルです。消費エネルギーを外部から供給することで、エネルギー兵器の弾数制限を無効にしたり、充電時間を不用にすることができます。ただし、大出力のエネルギーが武器に供給され続けるため、常に暴発の危険を伴います。攻撃判定の際にサイコロで６の目を出すと、ただちに使用武器が爆発し、使用者は必ず３ダメージを被ります。また、ケーブルの長さは90cmであり、ケーブルを差した基点（ゲーム開始時に設定）から90cm以上移動することもできません。なお、［工兵］で１ターンをかけることで、任意の地点に新たな基点を設置することができます。ケーブルの抜き差しにはそれぞれ１行動かかります。１つの基点にはケーブルを３本まで繋げることができます。ケーブルだけのバラ売りも行っています（１本10ＭＰ）
　１つの基点に数本のケーブルを差して使用している場合、時折ブレーカーが落ちることがあります。１ターンの間に、同じ基点で使用した武器の攻撃判定時のサイコロの目の合計が12を超えた瞬間、ブレーカーが落ちてしまいます（その際の攻撃は失敗となります）。誰かが１行動かけてブレーカーを上げれば、再び電力が供給されます。</t>
  </si>
  <si>
    <t>ウルトラ収納器具</t>
  </si>
  <si>
    <t>収納補助装備</t>
  </si>
  <si>
    <t>見た目は小さなポケットやベルトですが、中に武器／装備品をいくらでも入れて運ぶことができます。ただし、武器の制限数３を超えることはできません。なお、中に入れた武器／装備品はそれぞれ少しだけ軽くなります。移動力にマイナス修正が付いていた場合、１だけプラスに戻すことができます（移動力修正が０のものを＋１にすることはできません）。また、移動力修正が「移動不可」となっている武器を収納して運ぶことができます。収納している間、武器の移動力修正は－３になります。</t>
  </si>
  <si>
    <t>眼鏡</t>
  </si>
  <si>
    <t>［近眼］によるペナルティを無効化します。なお［まぬけ］を持っている場合、何かの判定で６の目を出すと、眼鏡を落としてしまいます。「メガネ、メガネ」と探してかけ直すのに１行動かかります。</t>
  </si>
  <si>
    <t>おやつ＆ジュース（300円分）</t>
  </si>
  <si>
    <t>回復用装備</t>
  </si>
  <si>
    <t>ＨＰを１回復することができます。おやつは300円以内ということで、１つしか持てません。なお、ＨＰが０以下のドールさんに誰かが１行動フェイズをかけておやつを食べさせて回復させてあげることはできますが、倒れているドールさんが自らおやつを食べることはできません。</t>
  </si>
  <si>
    <t>バナナ</t>
  </si>
  <si>
    <t>士気崩壊状態のドールさんはバナナを食べることで、泣き止むことができます。また、狂暴化状態にあるドールさんに誰かが１行動フェイズをかけてバナナを食べさせてあげることで、正気に戻らせることができます。ただしＨＰは回復しません。バナナはおやつには含まれないので、何本でも持っていけます。なお、食べ終わった後のバナナの皮は、ちょっとしたトラップになります。［まぬけ］を持つドールさんは、捨てられたバナナの皮から半径15㎝以内に入ったら、必ずバナナの皮を踏んで転びます。立ち上がるには１行動かかります。</t>
  </si>
  <si>
    <t>お酒</t>
  </si>
  <si>
    <t>飲むことでＳＰを１回復させることができます。ただしお酒を飲んだドールさんは行動フェイズ終了後にアルコールチェックを行わなければいけません。サイコロを振り、４～５の目が出たら酔い潰れて丸１ターンの間寝てしまいます。６が出た場合は酒乱により狂暴化します。なお20歳未満のドールさんはお酒を飲んでいるところをおまわりさんに見つかると、ﾀｲｰﾎされます。</t>
  </si>
  <si>
    <t>使用ﾌｪｲｽﾞ</t>
  </si>
  <si>
    <t>消費SP</t>
  </si>
  <si>
    <t>効果等</t>
  </si>
  <si>
    <t>愛</t>
  </si>
  <si>
    <t>常時</t>
  </si>
  <si>
    <t>ゲーム開始前に［愛］の対象となるドールさん１体を指定します。そのドールさんが半径15㎝以内にいる場合、使用者の射撃、白兵戦の攻撃判定に＋１のボーナスが付きます。また、対象となるドールさんとの間でならば、武器／装備品の受け渡しを瞬時に行なうことができます。ただし逆に恋人が半径15㎝以内にいない場合は、恋人のことが心配で戦闘に集中できず、使用者の射撃、白兵戦の攻撃判定に－１のペナルティが付きます。</t>
  </si>
  <si>
    <t>戒め</t>
  </si>
  <si>
    <t>射撃武器の携帯、使用ができません。</t>
  </si>
  <si>
    <t>医療</t>
  </si>
  <si>
    <t>行動</t>
  </si>
  <si>
    <t>半径15㎝以内にいる［機械］属性を除くドールさん１体のＨＰを２回復させます。ただしＨＰが０以下になったドールさんには効果がありません。また使用者が自分に対して［医療］を使うこともできません。なお［医療］を受けているドールさんは、その間は行動できません。</t>
  </si>
  <si>
    <t>隠蔽</t>
  </si>
  <si>
    <t>カモフラージュをして完全遮蔽状態になります。別の行動（射撃、他の技能／特殊能力の使用）を行うまで有効です。隠蔽中は移動力が１になります。</t>
  </si>
  <si>
    <t>占い</t>
  </si>
  <si>
    <t>半径60㎝以内にいる自分以外のドールさんを占います。サイコロを振り１～２の目が出たら、そのドールさんが次に行う判定に＋１のボーナスが付きます。３～４の目が出たら、特に何もありません。５～６の目が出たら、そのドールさんが次に行う判定に－１のペナルティが付きます。</t>
  </si>
  <si>
    <t>遠投</t>
  </si>
  <si>
    <t>投擲武器の有効射程と最大射程をそれぞれ15㎝伸ばすことができます。命中判定の際、もしもサイコロの目が１だった場合は、ど真ん中に命中したことになるので、周囲の人は「ワォ！　レーザービーム!!」と米国人アナウンサーのように騒ぎ立てましょう。なお１だからといって他に特別な効果が付くわけではありません。気休めです</t>
  </si>
  <si>
    <t>奥義</t>
  </si>
  <si>
    <t>白兵戦において、通常の攻撃を行う代わりに各種奥義を使用することができます</t>
  </si>
  <si>
    <t>オーバーホール</t>
  </si>
  <si>
    <t>半径15㎝以内にいる、ＨＰが０以下になった［機械］属性のドールさん１体のＨＰを３にします。</t>
  </si>
  <si>
    <t>格闘技（関節技）</t>
  </si>
  <si>
    <t>白兵戦において相手に関節技をかけることができます。攻撃判定２で行い、命中した場合、ダメージを与えた上で関節技がかかります。かかっている間、相手はすべての判定に－２のペナルティを負い、ＺＯＣを失い、一切の移動ができなくなります。使用者は次ターン以降も関節技をかけ続けることができますが、ふたたび判定（攻撃判定３で行えます）を行い、失敗すると関節技は解けてしまいます。使用者の意思で解くのは自由にできます。関節技を同時に２人以上の相手にかけることはできません。</t>
  </si>
  <si>
    <t>格闘技（打撃）</t>
  </si>
  <si>
    <t>白兵戦において素手で行う攻撃判定が３になります。</t>
  </si>
  <si>
    <t>格闘技（投げ技）</t>
  </si>
  <si>
    <t>白兵戦において相手を投げ飛ばすことができます。攻撃判定２で行い、命中した場合、ダメージを与えた上で相手を転倒させます。転倒から立ち上がるには１行動フェイズを擁します。また倒れている間、相手はすべての判定に－２のペナルティを負い、ＺＯＣを失い、一切の移動ができなくなります。投げ技を同時に２人以上の相手にかけることはできません。</t>
  </si>
  <si>
    <t>加速</t>
  </si>
  <si>
    <t>移動/行動/白兵戦</t>
  </si>
  <si>
    <t>［機械］属性を持つドールさんだけが使用できます。使用時にＳＰおよびＨＰを１ずつ減らすことで、１回使用することができます（身体に強烈な負荷が掛かるためです）。使用した直後に行う移動、行動、白兵行動のうち１つを、２回続けて行うことができます。</t>
  </si>
  <si>
    <t>稼動時間制限／ドーピング</t>
  </si>
  <si>
    <t>任意のターン開始時に起動を宣言します。そこから３ターンの間、すべての判定に＋１のボーナスが付きます。なお３ターンを過ぎると完全に「行動不能」状態となります。一切の回復も効きません。</t>
  </si>
  <si>
    <t>ガン＝カタ</t>
  </si>
  <si>
    <t xml:space="preserve">　：［ガン＝カタ］は拳銃を総合的に使用する格闘技です。この格闘技を極めることにより、攻撃効果は120％上昇、防御面では63％上昇するといいます。［ガン＝カタ］は２丁拳銃を使用する場合にのみ効果を発揮します。拳銃の射程内にいるすべての敵ドールに対して１回ずつ攻撃を行うことができ、判定は各ドールごとに行います。白兵戦で使用する場合は、白兵戦に参加しているすべての敵ドールが目標となります。また［ガン＝カタ］の使用中は、敵ドールが自分に対して行う攻撃判定に－１のペナルティを付けさせることができます。
（出展は映画「リベリオン -反逆者-」より。従来のガン・プレイに東洋武術の“型”を取り入れ、より合理的な戦闘スタイル＜ガン＝カタ(GUN-KATA)＞としてカート・ウィマー監督自らが考案したそうです）
</t>
  </si>
  <si>
    <t>頑丈</t>
  </si>
  <si>
    <t>ＨＰの最大値が８になります。</t>
  </si>
  <si>
    <t>観測</t>
  </si>
  <si>
    <t>［通信］の補助技能です。［通信］と併せて使用することで効果を発揮します。半径30㎝以内にいる［通信］を持つ味方ドールに［観測］による指示を出すことで、着弾点をより正確にできます（［通信］の攻撃判定のサイコロの目を－１します。０にはなりません）。ただし［観測］は、観測者からは障害物に隠れていて見えない相手に対しては行うことができません。また、観測者が同時に［通信］を使うこともできません。なお観測者が「通信機」を所持していた場合、距離に関わらず［通信］を持つ味方ドールに［観測］による指示を出すことができます。</t>
  </si>
  <si>
    <t>ガン泣き</t>
  </si>
  <si>
    <t>士気チェック</t>
  </si>
  <si>
    <t>士気チェックの際に６の目が出た場合、その場に立ち尽くしたまま信じられないほどの大声で泣き出します。周囲60㎝以内にいるすべてのドールさんは、そのあまりのうるささのために範囲内にいる限り、射撃、白兵戦の攻撃判定に－２のペナルティを負います。［ガン泣き］を持つドールさんは「狂暴化」しません。</t>
  </si>
  <si>
    <t>気合</t>
  </si>
  <si>
    <t>通常の白兵戦攻撃を行います。命中した場合、ダメージに＋２のボーナスが付きます。</t>
  </si>
  <si>
    <t>究極幸運</t>
  </si>
  <si>
    <t>自分が行うあらゆる判定においてサイコロの出目が気に入らない時に、それぞれにつき１回だけ振り直すことができます。</t>
  </si>
  <si>
    <t>狂気</t>
  </si>
  <si>
    <t>士気チェックに失敗した場合、必ず「狂暴化」します。</t>
  </si>
  <si>
    <t>強行</t>
  </si>
  <si>
    <t>移動力が＋１されます。</t>
  </si>
  <si>
    <t>恐怖</t>
  </si>
  <si>
    <t>戦慄を与えて敵を萎縮させます。白兵戦中の敵ドールが自分に対して行う攻撃判定に、－１のペナルティを付けさせることができます。</t>
  </si>
  <si>
    <t>切り払い</t>
  </si>
  <si>
    <t>自分がダメージを受けたとき</t>
  </si>
  <si>
    <t>サイコロを振り１～３の目が出たら、１つの直射攻撃（実弾、エネルギー兵器、投げナイフなど）および白兵戦によるダメージを－１することができます。［切り払い］を行なった後、白兵反撃は行うことができます。なおＳＰ消費技能を使用した攻撃は切り払えません。また「戦闘不能」状態では使えません。</t>
  </si>
  <si>
    <t>近眼</t>
  </si>
  <si>
    <t>身体能力</t>
  </si>
  <si>
    <t>直射撃と［索敵］の判定に－１のペナルティが付きます。［心眼］はこれらのペナルティを無効化します。</t>
  </si>
  <si>
    <t>計略</t>
  </si>
  <si>
    <t>各種計略を使用することができます（＜計略表＞参照）</t>
  </si>
  <si>
    <t>幸運</t>
  </si>
  <si>
    <t>自分が行うあらゆる判定においてサイコロの出目が気に入らない時に、１ターンにつき１回だけ振り直すことができます。</t>
  </si>
  <si>
    <t>広視界</t>
  </si>
  <si>
    <t>行動/白兵戦</t>
  </si>
  <si>
    <t>両手に持った武器を同時に使用できます。その際、それぞれ別の相手に対して使うこともできます。</t>
  </si>
  <si>
    <t>工兵</t>
  </si>
  <si>
    <t>設置兵器の設置・展開を行えます。またサイコロで１～３の目を出すことで、半径30㎝以内にあるこれらを除去できます。なお、設置兵器を事前に設置・展開することもできます。位置を紙に書き留めておくことで、対人地雷などを最初から埋めてあることにしても構いません（ただし位置は、戦場の中央から自陣側に限られます）。事前の設置はいくつ行っても構いませんが、２つまでの設置で開始から１ターン、３つ以上設置した場合は開始から２ターンの間、行動できません。</t>
  </si>
  <si>
    <t>根性</t>
  </si>
  <si>
    <t>自分のＨＰが０になった時</t>
  </si>
  <si>
    <t>使用者のＨＰが０以下になった瞬間に、ＳＰを１使うことで、ＨＰ２となって復活します。そのタイミング以外での復活はできません。この能力はＳＰがある限り、何度でも使用できます。</t>
  </si>
  <si>
    <t>索敵</t>
  </si>
  <si>
    <t>シート選択用文字列</t>
  </si>
  <si>
    <t>サイコロで１～３の目を出すことで、半径60㎝以内にいる［隠蔽］で隠れているドールさんを発見できます。発見されたドールさんは［隠蔽］による効果を失います。範囲内に複数のドールさんが［隠蔽］していた場合、各々のドールさんごとにサイコロによる判定を行います。</t>
  </si>
  <si>
    <t>指揮</t>
  </si>
  <si>
    <t>半径90㎝以内にいるすべての味方ドールの士気チェック、および士気回復チェックの判定に、＋２のボーナスを付けることができます。</t>
  </si>
  <si>
    <t>自己再生</t>
  </si>
  <si>
    <t>ダメージを受けたターンのターン終了フェイズ</t>
  </si>
  <si>
    <t>ダメージを受けたターンのターン終了フェイズ時に、ＨＰを１回復します。ただし「行動不能」状態では回復しません。</t>
  </si>
  <si>
    <t>集中</t>
  </si>
  <si>
    <t>通常の射撃を行います。命中した場合、ダメージに＋２できます。曲射、散布射撃時には使えません。</t>
  </si>
  <si>
    <t>心眼</t>
  </si>
  <si>
    <t>煙幕、［隠蔽］、忍術による完全遮蔽状態、［分身の術］による効果を無視できます。</t>
  </si>
  <si>
    <t>真剣白羽取り</t>
  </si>
  <si>
    <t>サイコロで１～３の目を出すと、相手の白兵戦武器を素手で受け止めることができます（ダメージも受けません）。武器を受け止められた相手は、受け止められている間はその武器を使用する判定に－３のペナルティを負います。術者は次ターン以降も受け止め続けることができますが、ふたたび判定を行い、失敗すると武器を放してしまいます（術者の意思で放すのは自由にできます）。なお判定の際に１を出すと、相手の武器を奪い取ることができます。［真剣白刃取り］は素手でなければ行えず、また同時に２つ以上の武器にかけることはできません。</t>
  </si>
  <si>
    <t>陣形攻撃</t>
  </si>
  <si>
    <t>攻撃陣形を組んで攻撃するための技能です。まず使用者が自分の使用する武器の有効射程内にいる敵ドールの中から目標を決定します。次に使用者の半径15㎝以内にいる、この目標に攻撃可能でなおかつ行動可能なドールさんは、陣形攻撃に参加するかどうかを決定します。最終的に攻撃に参加してくれたドールさんの数＋３が、陣形攻撃の攻撃判定になります（２人参加してくれた場合、攻撃判定５。自分以外に誰も参加しなかった場合、攻撃判定３）。なお攻撃に参加したドールさんは行動を終了したことになります。</t>
  </si>
  <si>
    <t>水泳</t>
  </si>
  <si>
    <t>渡河中は常時</t>
  </si>
  <si>
    <t>渡河による移動力と攻撃判定へのペナルティを受けません。もちろん「半遮蔽状態」はそのままです。</t>
  </si>
  <si>
    <t>精神攻撃</t>
  </si>
  <si>
    <t>半径60㎝以内にいるすべての敵ドールに士気チェックを強要します。またはサイコロで１～３の目を出すことで、半径60㎝以内にいる敵ドール１体を強制的に士気崩壊させることができます。</t>
  </si>
  <si>
    <t>洗脳</t>
  </si>
  <si>
    <t>捕虜にした敵ドール１体を味方につけます。味方になったドールさんは、自陣の最後方にＨＰ１の状態で登場します。</t>
  </si>
  <si>
    <t>掃除</t>
  </si>
  <si>
    <t>半径30㎝以内にある設置兵器や煙幕をすべて除去できます。</t>
  </si>
  <si>
    <t>狙撃</t>
  </si>
  <si>
    <t>直射攻撃において、攻撃判定のサイコロの目を－１します（０にはなりません）。なお移動した直後の［狙撃］はできません。</t>
  </si>
  <si>
    <t>蘇生</t>
  </si>
  <si>
    <t>半径15㎝以内にいる、ＨＰが０以下になった［機械］属性を除くドールさん１体のＨＰを３にします。</t>
  </si>
  <si>
    <t>対空攻撃</t>
  </si>
  <si>
    <t>「飛行」状態のドールさんへの射撃の攻撃判定に＋１のボーナスが付きます。</t>
  </si>
  <si>
    <t>対属性攻撃</t>
  </si>
  <si>
    <t>対属性攻撃の目標の設定［魔属、機械、同人、神属、妖精、ﾆｭｳﾀｲﾌﾟ、不死、強化人間］。その属性を持つドールさんに射撃、白兵戦を行う際、攻撃判定に＋１のボーナスが付きます。なお［対属性攻撃］は１人につき１属性しか取ることができません。</t>
  </si>
  <si>
    <t>超能力</t>
  </si>
  <si>
    <t>各種超能力を使用することができます（＜超能力表＞参照）</t>
  </si>
  <si>
    <t>通信</t>
  </si>
  <si>
    <t>後方支援を要請します。半径150㎝以内の目標を中心として、その半径30㎝以内にいる３体までの敵ドール（目標ドールを含む）に、攻撃判定３の曲射攻撃を行います。ただし爆発の中心から見て半遮蔽状態にある敵ドールに対しては、ダメージが－１されます（０にはなりません）。判定はサイコロを１回だけ振り、その結果をすべてのドールさんに対して適用します。</t>
  </si>
  <si>
    <t>強気</t>
  </si>
  <si>
    <t>士気判定に＋１のボーナスが付きます。</t>
  </si>
  <si>
    <t>天才</t>
  </si>
  <si>
    <t>分類が「技能」のものを１つ選び、使うことができます。</t>
  </si>
  <si>
    <t>電子戦</t>
  </si>
  <si>
    <t>使用者を中心として半径150㎝以内に、広範囲ＥＣＭを発生させます。ＥＣＭは［機械］属性を持つすべてのドールさん（使用者は除く）の移動力と攻撃判定をそれぞれ－１させるほか、「ビームライフル」「ビームサーベル」「高出力荷電粒子砲」「ミサイル」等の攻撃判定にも－１のペナルティを付けさせます。一度使用すれば効果は２ターン（開始ターン含む）持続し、また範囲は使用者とともに移動します。</t>
  </si>
  <si>
    <t>技能</t>
  </si>
  <si>
    <t>あらゆるものを攻撃判定２（有効射程：30cm／最大射程：45cm）の直射撃で投げつけることができます。</t>
  </si>
  <si>
    <t>特殊攻撃（一撃離脱）</t>
  </si>
  <si>
    <t>行動（射撃）</t>
  </si>
  <si>
    <t>反撃を受けずに射撃攻撃を行うことができます。攻撃後は30㎝まで後退することができます（土地による移動制限は受けません）</t>
  </si>
  <si>
    <t>特殊攻撃（エナジードレイン）</t>
  </si>
  <si>
    <t>目標のドールさんに攻撃判定３の白兵攻撃を行い、与えたダメージの分だけ自分のＨＰを回復することができます。ただしＨＰの上限を超えることはありません。この能力は［不死］属性のドールさんのみ獲得できます。</t>
  </si>
  <si>
    <t>特殊攻撃（強襲）</t>
  </si>
  <si>
    <t>半径60㎝以内の敵ドール１体に、攻撃判定３の突撃攻撃を行います（曲射攻撃）。その後、目標と白兵戦状態になります。</t>
  </si>
  <si>
    <t>特殊攻撃（ぐるぐるぱんち）</t>
  </si>
  <si>
    <t>両腕をぐるぐる回し、奇声をあげながら目をつぶったまま敵に突撃する捨て身で超迷惑な攻撃です。半径60㎝以内の敵ドール１体を目標とし、それを中心に半径15㎝以内にいるすべてのドールさん（味方含む）に攻撃判定２の突撃攻撃を行います（曲射攻撃。ダメージ＋２）。その後、目標と白兵戦状態になります。なお判定で６を出すと、自分の目が回ります（１ターン行動不能）。</t>
  </si>
  <si>
    <t>特殊攻撃（牽制射撃）</t>
  </si>
  <si>
    <t>１ターンの間、敵ドールが自分の周囲30㎝以内に入るのを阻止します。</t>
  </si>
  <si>
    <t>特殊攻撃（全力射撃）</t>
  </si>
  <si>
    <t>所持しているすべての射撃武器を使用して攻撃します。</t>
  </si>
  <si>
    <t>特殊攻撃（早撃ち）</t>
  </si>
  <si>
    <t>同じ武器で２回攻撃します。</t>
  </si>
  <si>
    <t>忍術</t>
  </si>
  <si>
    <t>＊</t>
  </si>
  <si>
    <t>忍術を使用することができます（＜忍術表＞参照）</t>
  </si>
  <si>
    <t>乗り物格闘</t>
  </si>
  <si>
    <t>乗り物自体を武器として、相手に白兵戦を仕掛ける攻撃です。馬やバイクならば相手を踏み付け、車や装甲車ならば撥ね飛ばします。乗り物は攻撃判定３（射程15㎝）、大型乗り物は攻撃判定２（射程30㎝。ダメージ＋１）で判定を行い、命中した場合、ダメージを与えた上で相手を転倒させます。転倒から立ち上がるには１行動フェイズを擁します。また倒れている間、相手はすべての判定に－２のペナルティを負い、ＺＯＣを失い、一切の移動ができなくなります。乗り物は１人、大型乗り物は同時に３人までの相手に攻撃することができます。</t>
  </si>
  <si>
    <t>のろま</t>
  </si>
  <si>
    <t>移動力が－１されます。なお［のろま］なドールさんは免許が取れないので、乗り物や大型乗り物を運転できません。他のドールさんが運転する大型乗り物に乗せてもらうことはできます（その場合は乗り物に［のろま］の移動力低下は影響しません）</t>
  </si>
  <si>
    <t>白兵戦において、攻撃判定のサイコロの目を－１します（０にはなりません）</t>
  </si>
  <si>
    <t>飛行</t>
  </si>
  <si>
    <t>移動</t>
  </si>
  <si>
    <t>使用することにより「飛行」状態で移動できます。</t>
  </si>
  <si>
    <t>病弱</t>
  </si>
  <si>
    <t>ＨＰの最大値が５になります。</t>
  </si>
  <si>
    <t>貧弱</t>
  </si>
  <si>
    <t>移動力の低下を伴う武器／装備品を持つことができません。</t>
  </si>
  <si>
    <t>不幸</t>
  </si>
  <si>
    <t>ターン終了フェイズ</t>
  </si>
  <si>
    <t>［不幸］を持つドールさんは、次のターンに自分が行うあらゆる判定において、サイコロを２個振り、不利なほうの出目を適用しなければなりません。ただしターン終了フェイズ時に次ターンのための不幸逃れチェックを行うことができます。サイコロを振り、１～４の目が出たら不幸から逃れることができます。</t>
  </si>
  <si>
    <t>へっぽこ</t>
  </si>
  <si>
    <t>すべての判定に－１のペナルティが付きます。</t>
  </si>
  <si>
    <t>へにょへにょ</t>
  </si>
  <si>
    <t>速攻で疲れてしまいます。２ターン行動したら、１ターンお休みしないと行動できません。具体的には移動や攻撃行動、能動的白兵戦、反撃などが行えなくなります。ただ、「戦闘不能」状態ではないので、［自己再生］などの身体能力や［ぽわんぽわん］などの特殊能力、［防御］や「お弁当を食べる」といった行為は行うことができます。</t>
  </si>
  <si>
    <t>変身（嫌いな物）</t>
  </si>
  <si>
    <t>みんなの嫌がるモノに変身します（虫とか）。変身状態の間、半径30㎝以内にいるすべてのドールさんは－１のペナルティを付けて士気チェックを行わなければなりません。</t>
  </si>
  <si>
    <t>変身（オブジェ）</t>
  </si>
  <si>
    <t>石や樹、置物などに変身します。変身中は遮蔽物として扱われ、あらゆる攻撃や特殊能力の効果を受けません。もちろん移動はできません。</t>
  </si>
  <si>
    <t>変身（動物）</t>
  </si>
  <si>
    <t>動物に変身します。何に変身するかは使用時に決めることができます。変身後はその動物が一般的に持つ能力を使えるようになります（鳥に変身すれば［飛行］できるようになり、魚になれば「水中での移動力低下」が起こりません）。なお変身中はいっさいの攻撃を行うことができませんが、射撃攻撃と特殊能力の目標にもならなくなります。ただし爆風などの巻き添えと、格闘戦の対象にはなります。</t>
  </si>
  <si>
    <t>変身（化け物）</t>
  </si>
  <si>
    <t>化物に変身します。属性が［魔族］となり、常に「狂暴化」状態になります。また［自己再生］と［恐怖］を得た上、与えるダメージは常に＋１されます。</t>
  </si>
  <si>
    <t>変身（別人）</t>
  </si>
  <si>
    <t>別の人に変身します。現在戦闘に参加している他のドールさんと同じ能力、技能を持ちます（武装は変わりません）。なお技能や特殊能力を使う場合は、同じようにＳＰを消費します。</t>
  </si>
  <si>
    <t>防御</t>
  </si>
  <si>
    <t>自分が受けるあらゆるダメージを－３します（１つのダメージに対してのみ）。ただし［防御］を使った場合、反撃を行うことができません。また「戦闘不能」状態では使えません。</t>
  </si>
  <si>
    <t>ぽわんぽわん</t>
  </si>
  <si>
    <t>あらゆる攻撃に対して絶妙のタイミングで転ぶことができます。サイコロを振って１～３の目が出ると、攻撃が倒れた頭上を素通りします。あまつさえ１の目が出ると、片方の靴が脱げて飛び、相手のみぞおちを直撃します（１ダメージ。ダメージ軽減効果無効）。ただしブーツなど簡単に脱げない靴を履いている時にはこの効果はありません。なお靴を履き直すまで片足ケンケンで移動するため、移動力が１下がります（飛んだ靴は相手の傍らに落ちています）。もしも両方の靴が飛んでいってしまった場合、開き直って裸足で走り始めるため、移動力は元に戻ります。</t>
  </si>
  <si>
    <t>ボンクラ</t>
  </si>
  <si>
    <t>ギャグ属性を持つ武器／装備品以外の使用ができません。</t>
  </si>
  <si>
    <t>香港キック</t>
  </si>
  <si>
    <t>白兵戦において相手を香港映画のワイヤーアクションのように蹴り飛ばすことができます。攻撃判定２で行い、命中した場合、ダメージを与えた上で相手を30㎝弾き飛ばします（白兵戦状態も強制的に解除されます）。さらにサイコロの目が１だった場合は相手を転倒させます。転倒から立ち上がるには１行動フェイズを擁します。また倒れている間、相手はすべての判定に－２のペナルティを負い、ＺＯＣを失い、一切の移動ができなくなります。
［香港キック］は蹴り技であり、手に武器などを持ったままでも使用することができます。なお、［同人作家］の修羅場モード、［愛］［奥義］［稼動時間制限／ドーピング］［対属性攻撃］［白兵戦］と組み合わせての使用はできません。</t>
  </si>
  <si>
    <t>魔道士（黒）</t>
  </si>
  <si>
    <t>各種黒魔法を自由に選んで使用することができます（＜魔法表＞参照）</t>
  </si>
  <si>
    <t>魔道士（白）</t>
  </si>
  <si>
    <t>各種白魔法を自由に選んで使用することができます（＜魔法表＞参照）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</si>
</sst>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0.&quot;0"/>
    <numFmt numFmtId="177" formatCode="&quot;Yes&quot;;&quot;Yes&quot;;&quot;No&quot;"/>
    <numFmt numFmtId="178" formatCode="&quot;True&quot;;&quot;True&quot;;&quot;False&quot;"/>
    <numFmt numFmtId="179" formatCode="&quot;On&quot;;&quot;On&quot;;&quot;Off&quot;"/>
    <numFmt numFmtId="180" formatCode="[$€-2]\ #,##0.00_);[Red]\([$€-2]\ #,##0.00\)"/>
  </numFmts>
  <fonts count="20">
    <font>
      <sz val="11"/>
      <name val="ＭＳ Ｐゴシック"/>
      <family val="3"/>
    </font>
    <font>
      <sz val="10"/>
      <name val="Arial"/>
      <family val="2"/>
    </font>
    <font>
      <sz val="10"/>
      <name val="ＭＳ Ｐゴシック"/>
      <family val="3"/>
    </font>
    <font>
      <sz val="8"/>
      <name val="ＭＳ ゴシック"/>
      <family val="3"/>
    </font>
    <font>
      <sz val="10"/>
      <name val="ＭＳ ゴシック"/>
      <family val="3"/>
    </font>
    <font>
      <sz val="10"/>
      <color indexed="12"/>
      <name val="ＭＳ ゴシック"/>
      <family val="3"/>
    </font>
    <font>
      <sz val="9"/>
      <name val="ＭＳ ゴシック"/>
      <family val="3"/>
    </font>
    <font>
      <sz val="11"/>
      <name val="ＭＳ ゴシック"/>
      <family val="3"/>
    </font>
    <font>
      <b/>
      <sz val="11"/>
      <name val="ＭＳ ゴシック"/>
      <family val="3"/>
    </font>
    <font>
      <sz val="12"/>
      <name val="ＭＳ ゴシック"/>
      <family val="3"/>
    </font>
    <font>
      <sz val="6"/>
      <name val="ＭＳ Ｐゴシック"/>
      <family val="3"/>
    </font>
    <font>
      <sz val="9"/>
      <color indexed="10"/>
      <name val="ＭＳ ゴシック"/>
      <family val="3"/>
    </font>
    <font>
      <sz val="8"/>
      <color indexed="10"/>
      <name val="ＭＳ ゴシック"/>
      <family val="3"/>
    </font>
    <font>
      <sz val="10"/>
      <color indexed="10"/>
      <name val="ＭＳ ゴシック"/>
      <family val="3"/>
    </font>
    <font>
      <u val="single"/>
      <sz val="11"/>
      <color indexed="12"/>
      <name val="ＭＳ Ｐゴシック"/>
      <family val="3"/>
    </font>
    <font>
      <u val="single"/>
      <sz val="11"/>
      <color indexed="36"/>
      <name val="ＭＳ Ｐゴシック"/>
      <family val="3"/>
    </font>
    <font>
      <sz val="6"/>
      <color indexed="9"/>
      <name val="ＭＳ ゴシック"/>
      <family val="3"/>
    </font>
    <font>
      <sz val="3.25"/>
      <name val="ＭＳ Ｐゴシック"/>
      <family val="3"/>
    </font>
    <font>
      <sz val="8"/>
      <name val="ＭＳ Ｐゴシック"/>
      <family val="3"/>
    </font>
    <font>
      <sz val="8"/>
      <name val="Tahoma"/>
      <family val="2"/>
    </font>
  </fonts>
  <fills count="3">
    <fill>
      <patternFill/>
    </fill>
    <fill>
      <patternFill patternType="gray125"/>
    </fill>
    <fill>
      <patternFill patternType="solid">
        <fgColor indexed="13"/>
        <bgColor indexed="64"/>
      </patternFill>
    </fill>
  </fills>
  <borders count="50">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right style="thin"/>
      <top style="thin"/>
      <bottom style="hair">
        <color indexed="8"/>
      </bottom>
    </border>
    <border>
      <left style="thin"/>
      <right style="thin"/>
      <top style="hair">
        <color indexed="8"/>
      </top>
      <bottom style="hair">
        <color indexed="8"/>
      </bottom>
    </border>
    <border>
      <left style="thin"/>
      <right style="thin"/>
      <top>
        <color indexed="63"/>
      </top>
      <bottom>
        <color indexed="63"/>
      </bottom>
    </border>
    <border>
      <left style="thin"/>
      <right style="thin"/>
      <top>
        <color indexed="63"/>
      </top>
      <bottom style="thin"/>
    </border>
    <border>
      <left style="thin"/>
      <right style="thin"/>
      <top style="hair">
        <color indexed="8"/>
      </top>
      <bottom style="thin"/>
    </border>
    <border>
      <left style="thin"/>
      <right>
        <color indexed="63"/>
      </right>
      <top style="thin"/>
      <bottom style="hair">
        <color indexed="8"/>
      </bottom>
    </border>
    <border>
      <left style="thin"/>
      <right>
        <color indexed="63"/>
      </right>
      <top style="hair">
        <color indexed="8"/>
      </top>
      <bottom style="hair">
        <color indexed="8"/>
      </bottom>
    </border>
    <border>
      <left style="hair">
        <color indexed="8"/>
      </left>
      <right>
        <color indexed="63"/>
      </right>
      <top>
        <color indexed="63"/>
      </top>
      <bottom>
        <color indexed="63"/>
      </bottom>
    </border>
    <border>
      <left style="thin">
        <color indexed="8"/>
      </left>
      <right style="thin"/>
      <top style="hair">
        <color indexed="8"/>
      </top>
      <bottom style="hair">
        <color indexed="8"/>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color indexed="63"/>
      </left>
      <right style="thin">
        <color indexed="8"/>
      </right>
      <top>
        <color indexed="63"/>
      </top>
      <bottom style="thin"/>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1" fillId="0" borderId="0" applyFill="0" applyBorder="0" applyAlignment="0" applyProtection="0"/>
    <xf numFmtId="0" fontId="0" fillId="0" borderId="0">
      <alignment vertical="center"/>
      <protection/>
    </xf>
  </cellStyleXfs>
  <cellXfs count="276">
    <xf numFmtId="0" fontId="0" fillId="0" borderId="0" xfId="0" applyAlignment="1">
      <alignment/>
    </xf>
    <xf numFmtId="0" fontId="2" fillId="0" borderId="0" xfId="0" applyFont="1" applyAlignment="1">
      <alignment/>
    </xf>
    <xf numFmtId="0" fontId="2" fillId="0" borderId="1" xfId="0" applyFont="1" applyBorder="1" applyAlignment="1">
      <alignment/>
    </xf>
    <xf numFmtId="0" fontId="0" fillId="0" borderId="1" xfId="0" applyFont="1" applyBorder="1" applyAlignment="1">
      <alignment/>
    </xf>
    <xf numFmtId="0" fontId="2" fillId="0" borderId="1" xfId="0" applyFont="1" applyBorder="1" applyAlignment="1">
      <alignment wrapText="1"/>
    </xf>
    <xf numFmtId="0" fontId="0" fillId="0" borderId="1" xfId="0" applyBorder="1" applyAlignment="1">
      <alignment/>
    </xf>
    <xf numFmtId="0" fontId="3" fillId="0" borderId="2" xfId="0" applyFont="1" applyFill="1" applyBorder="1" applyAlignment="1">
      <alignment vertical="center"/>
    </xf>
    <xf numFmtId="0" fontId="4" fillId="0" borderId="2" xfId="0" applyFont="1" applyFill="1" applyBorder="1" applyAlignment="1">
      <alignment vertical="center"/>
    </xf>
    <xf numFmtId="0" fontId="5" fillId="0" borderId="2"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horizontal="left" vertical="center"/>
    </xf>
    <xf numFmtId="0" fontId="4" fillId="0" borderId="2" xfId="0" applyFont="1" applyFill="1" applyBorder="1" applyAlignment="1">
      <alignment horizontal="left" vertical="center"/>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center"/>
    </xf>
    <xf numFmtId="0" fontId="7" fillId="0" borderId="0" xfId="0" applyFont="1" applyFill="1" applyAlignment="1">
      <alignment vertical="top"/>
    </xf>
    <xf numFmtId="0" fontId="7" fillId="0" borderId="3" xfId="0" applyFont="1" applyFill="1" applyBorder="1" applyAlignment="1">
      <alignment vertical="top"/>
    </xf>
    <xf numFmtId="0" fontId="7" fillId="0" borderId="4" xfId="0" applyFont="1" applyFill="1" applyBorder="1" applyAlignment="1">
      <alignment vertical="top"/>
    </xf>
    <xf numFmtId="0" fontId="7" fillId="0" borderId="5" xfId="0" applyFont="1" applyFill="1" applyBorder="1" applyAlignment="1">
      <alignment vertical="top"/>
    </xf>
    <xf numFmtId="0" fontId="7" fillId="0" borderId="2"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vertical="top"/>
    </xf>
    <xf numFmtId="0" fontId="7" fillId="0" borderId="6" xfId="0" applyFont="1" applyFill="1" applyBorder="1" applyAlignment="1">
      <alignment vertical="top"/>
    </xf>
    <xf numFmtId="0" fontId="7" fillId="0" borderId="1" xfId="0" applyFont="1" applyFill="1" applyBorder="1" applyAlignment="1">
      <alignment vertical="center"/>
    </xf>
    <xf numFmtId="0" fontId="8" fillId="0" borderId="0" xfId="0" applyFont="1" applyFill="1" applyAlignment="1">
      <alignment vertical="top"/>
    </xf>
    <xf numFmtId="0" fontId="3" fillId="0" borderId="7" xfId="0" applyFont="1" applyFill="1" applyBorder="1" applyAlignment="1">
      <alignment vertical="top"/>
    </xf>
    <xf numFmtId="0" fontId="3" fillId="0" borderId="8" xfId="0" applyFont="1" applyFill="1" applyBorder="1" applyAlignment="1">
      <alignment vertical="top"/>
    </xf>
    <xf numFmtId="0" fontId="0" fillId="0" borderId="9" xfId="0" applyFill="1" applyBorder="1" applyAlignment="1">
      <alignment horizontal="center" vertical="center"/>
    </xf>
    <xf numFmtId="0" fontId="9" fillId="0" borderId="9" xfId="0" applyFont="1" applyFill="1" applyBorder="1" applyAlignment="1">
      <alignment horizontal="left" vertical="center" wrapText="1"/>
    </xf>
    <xf numFmtId="0" fontId="7" fillId="0" borderId="5" xfId="0" applyFont="1" applyFill="1" applyBorder="1" applyAlignment="1">
      <alignment vertical="center"/>
    </xf>
    <xf numFmtId="0" fontId="3" fillId="0" borderId="7" xfId="0" applyFont="1" applyFill="1" applyBorder="1" applyAlignment="1">
      <alignment vertical="center" wrapText="1"/>
    </xf>
    <xf numFmtId="0" fontId="3" fillId="0" borderId="7" xfId="0" applyFont="1" applyFill="1" applyBorder="1" applyAlignment="1">
      <alignment vertical="center"/>
    </xf>
    <xf numFmtId="0" fontId="7" fillId="0" borderId="6" xfId="0" applyFont="1" applyFill="1" applyBorder="1" applyAlignment="1">
      <alignment vertical="center"/>
    </xf>
    <xf numFmtId="0" fontId="7" fillId="0" borderId="9" xfId="0" applyFont="1" applyFill="1" applyBorder="1" applyAlignment="1">
      <alignment vertical="center" wrapText="1"/>
    </xf>
    <xf numFmtId="0" fontId="7" fillId="0" borderId="9"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pplyAlignment="1">
      <alignment vertical="center"/>
    </xf>
    <xf numFmtId="0" fontId="4" fillId="0" borderId="10" xfId="0" applyFont="1" applyFill="1" applyBorder="1" applyAlignment="1">
      <alignment vertical="center"/>
    </xf>
    <xf numFmtId="0" fontId="7" fillId="0" borderId="10" xfId="0" applyFont="1" applyFill="1" applyBorder="1" applyAlignment="1">
      <alignment vertical="center"/>
    </xf>
    <xf numFmtId="0" fontId="3" fillId="0" borderId="1" xfId="0" applyFont="1" applyFill="1" applyBorder="1" applyAlignment="1">
      <alignment vertical="center"/>
    </xf>
    <xf numFmtId="0" fontId="3" fillId="0" borderId="3" xfId="0" applyFont="1" applyFill="1" applyBorder="1" applyAlignment="1">
      <alignment vertical="center"/>
    </xf>
    <xf numFmtId="0" fontId="7" fillId="0" borderId="11" xfId="0" applyFont="1" applyFill="1" applyBorder="1" applyAlignment="1">
      <alignment vertical="center"/>
    </xf>
    <xf numFmtId="0" fontId="7" fillId="0" borderId="9" xfId="0" applyFont="1" applyFill="1" applyBorder="1" applyAlignment="1">
      <alignment vertical="center"/>
    </xf>
    <xf numFmtId="0" fontId="7" fillId="0" borderId="12" xfId="0" applyFont="1" applyFill="1" applyBorder="1" applyAlignment="1">
      <alignment vertical="top"/>
    </xf>
    <xf numFmtId="0" fontId="7" fillId="0" borderId="8" xfId="0" applyFont="1" applyFill="1" applyBorder="1" applyAlignment="1">
      <alignment vertical="top"/>
    </xf>
    <xf numFmtId="0" fontId="7" fillId="0" borderId="13" xfId="0" applyFont="1" applyFill="1" applyBorder="1" applyAlignment="1">
      <alignment vertical="top"/>
    </xf>
    <xf numFmtId="0" fontId="7" fillId="0" borderId="14" xfId="0" applyFont="1" applyFill="1" applyBorder="1" applyAlignment="1">
      <alignment vertical="top"/>
    </xf>
    <xf numFmtId="0" fontId="6" fillId="0" borderId="11" xfId="0" applyFont="1" applyFill="1" applyBorder="1" applyAlignment="1">
      <alignment vertical="top" wrapText="1"/>
    </xf>
    <xf numFmtId="0" fontId="6" fillId="0" borderId="4" xfId="0" applyFont="1" applyFill="1" applyBorder="1" applyAlignment="1">
      <alignment vertical="top" wrapText="1"/>
    </xf>
    <xf numFmtId="0" fontId="3" fillId="0" borderId="7" xfId="0" applyFont="1" applyFill="1" applyBorder="1" applyAlignment="1">
      <alignment horizontal="justify" vertical="center" shrinkToFit="1"/>
    </xf>
    <xf numFmtId="0" fontId="7" fillId="0" borderId="0" xfId="0" applyFont="1" applyFill="1" applyAlignment="1" applyProtection="1">
      <alignment vertical="center"/>
      <protection locked="0"/>
    </xf>
    <xf numFmtId="0" fontId="7" fillId="0" borderId="0" xfId="0" applyFont="1" applyFill="1" applyAlignment="1" applyProtection="1">
      <alignment vertical="top"/>
      <protection locked="0"/>
    </xf>
    <xf numFmtId="0" fontId="4" fillId="0" borderId="9" xfId="0" applyFont="1" applyFill="1" applyBorder="1" applyAlignment="1" applyProtection="1">
      <alignment vertical="center" shrinkToFit="1"/>
      <protection locked="0"/>
    </xf>
    <xf numFmtId="0" fontId="12" fillId="0" borderId="2" xfId="0" applyFont="1" applyFill="1" applyBorder="1" applyAlignment="1">
      <alignment vertical="center"/>
    </xf>
    <xf numFmtId="0" fontId="13" fillId="0" borderId="2" xfId="0" applyFont="1" applyFill="1" applyBorder="1" applyAlignment="1">
      <alignment vertical="center"/>
    </xf>
    <xf numFmtId="0" fontId="12" fillId="0" borderId="2" xfId="0" applyFont="1" applyFill="1" applyBorder="1" applyAlignment="1">
      <alignment vertical="center" wrapText="1"/>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vertical="top"/>
    </xf>
    <xf numFmtId="0" fontId="7" fillId="0" borderId="18" xfId="0" applyFont="1" applyFill="1" applyBorder="1" applyAlignment="1">
      <alignment vertical="top"/>
    </xf>
    <xf numFmtId="0" fontId="7" fillId="0" borderId="19" xfId="0" applyFont="1" applyFill="1" applyBorder="1" applyAlignment="1">
      <alignment vertical="top"/>
    </xf>
    <xf numFmtId="0" fontId="7" fillId="0" borderId="20" xfId="0" applyFont="1" applyFill="1" applyBorder="1" applyAlignment="1">
      <alignment vertical="top"/>
    </xf>
    <xf numFmtId="0" fontId="7" fillId="0" borderId="21" xfId="0" applyFont="1" applyFill="1" applyBorder="1" applyAlignment="1">
      <alignment vertical="top"/>
    </xf>
    <xf numFmtId="0" fontId="7" fillId="0" borderId="22" xfId="0" applyFont="1" applyFill="1" applyBorder="1" applyAlignment="1">
      <alignment vertical="top"/>
    </xf>
    <xf numFmtId="0" fontId="7" fillId="0" borderId="23" xfId="0" applyFont="1" applyFill="1" applyBorder="1" applyAlignment="1">
      <alignment vertical="top"/>
    </xf>
    <xf numFmtId="0" fontId="7" fillId="0" borderId="24" xfId="0" applyFont="1" applyFill="1" applyBorder="1" applyAlignment="1">
      <alignment vertical="top"/>
    </xf>
    <xf numFmtId="0" fontId="8" fillId="0" borderId="11" xfId="0" applyFont="1" applyFill="1" applyBorder="1" applyAlignment="1">
      <alignment vertical="center"/>
    </xf>
    <xf numFmtId="0" fontId="7" fillId="0" borderId="11" xfId="0" applyFont="1" applyFill="1" applyBorder="1" applyAlignment="1">
      <alignment horizontal="right" vertical="center"/>
    </xf>
    <xf numFmtId="0" fontId="4" fillId="0" borderId="2" xfId="0" applyFont="1" applyFill="1" applyBorder="1" applyAlignment="1">
      <alignment vertical="center" shrinkToFit="1"/>
    </xf>
    <xf numFmtId="0" fontId="7" fillId="0" borderId="25" xfId="0" applyFont="1" applyFill="1" applyBorder="1" applyAlignment="1">
      <alignment vertical="top"/>
    </xf>
    <xf numFmtId="0" fontId="7" fillId="2" borderId="25" xfId="0" applyFont="1" applyFill="1" applyBorder="1" applyAlignment="1">
      <alignment vertical="top"/>
    </xf>
    <xf numFmtId="0" fontId="3" fillId="0" borderId="2"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3" xfId="0" applyFont="1" applyFill="1" applyBorder="1" applyAlignment="1">
      <alignment horizontal="left" vertical="center" shrinkToFit="1"/>
    </xf>
    <xf numFmtId="0" fontId="3" fillId="0" borderId="1" xfId="0" applyFont="1" applyFill="1" applyBorder="1" applyAlignment="1">
      <alignment vertical="center" shrinkToFit="1"/>
    </xf>
    <xf numFmtId="0" fontId="3" fillId="0" borderId="0" xfId="0" applyFont="1" applyFill="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pplyProtection="1">
      <alignment vertical="center" shrinkToFit="1"/>
      <protection locked="0"/>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26" xfId="0" applyFont="1" applyFill="1" applyBorder="1" applyAlignment="1">
      <alignment vertical="center"/>
    </xf>
    <xf numFmtId="0" fontId="7" fillId="0" borderId="0" xfId="0" applyFont="1" applyFill="1" applyBorder="1" applyAlignment="1">
      <alignment vertical="center" shrinkToFit="1"/>
    </xf>
    <xf numFmtId="0" fontId="3" fillId="0" borderId="0" xfId="0" applyFont="1" applyFill="1" applyBorder="1" applyAlignment="1">
      <alignment vertical="center"/>
    </xf>
    <xf numFmtId="0" fontId="7" fillId="0" borderId="27" xfId="0" applyFont="1" applyFill="1" applyBorder="1" applyAlignment="1">
      <alignment vertical="top"/>
    </xf>
    <xf numFmtId="0" fontId="3" fillId="0" borderId="4" xfId="0" applyFont="1" applyFill="1" applyBorder="1" applyAlignment="1">
      <alignment vertical="top"/>
    </xf>
    <xf numFmtId="0" fontId="3" fillId="0" borderId="7" xfId="0" applyFont="1" applyFill="1" applyBorder="1" applyAlignment="1">
      <alignment vertical="center" shrinkToFit="1"/>
    </xf>
    <xf numFmtId="0" fontId="7" fillId="0" borderId="0" xfId="22" applyFont="1">
      <alignment vertical="center"/>
      <protection/>
    </xf>
    <xf numFmtId="0" fontId="7" fillId="0" borderId="28" xfId="22" applyFont="1" applyBorder="1" applyAlignment="1">
      <alignment vertical="center"/>
      <protection/>
    </xf>
    <xf numFmtId="0" fontId="7" fillId="0" borderId="29" xfId="22" applyFont="1" applyBorder="1" applyAlignment="1">
      <alignment vertical="center"/>
      <protection/>
    </xf>
    <xf numFmtId="0" fontId="7" fillId="0" borderId="0" xfId="22" applyFont="1" applyBorder="1" applyAlignment="1">
      <alignment vertical="center"/>
      <protection/>
    </xf>
    <xf numFmtId="0" fontId="7" fillId="0" borderId="30" xfId="22" applyFont="1" applyBorder="1" applyAlignment="1">
      <alignment vertical="center"/>
      <protection/>
    </xf>
    <xf numFmtId="0" fontId="7" fillId="0" borderId="31" xfId="22" applyFont="1" applyBorder="1" applyAlignment="1">
      <alignment vertical="center"/>
      <protection/>
    </xf>
    <xf numFmtId="0" fontId="7" fillId="0" borderId="32" xfId="22" applyFont="1" applyBorder="1" applyAlignment="1">
      <alignment vertical="center"/>
      <protection/>
    </xf>
    <xf numFmtId="0" fontId="7" fillId="0" borderId="13" xfId="0" applyFont="1" applyFill="1" applyBorder="1" applyAlignment="1">
      <alignment horizontal="center" vertical="center"/>
    </xf>
    <xf numFmtId="0" fontId="7" fillId="0" borderId="27" xfId="22" applyFont="1" applyBorder="1">
      <alignment vertical="center"/>
      <protection/>
    </xf>
    <xf numFmtId="0" fontId="7" fillId="0" borderId="33" xfId="22" applyFont="1" applyBorder="1">
      <alignment vertical="center"/>
      <protection/>
    </xf>
    <xf numFmtId="0" fontId="7" fillId="0" borderId="0" xfId="22" applyFont="1" applyBorder="1">
      <alignment vertical="center"/>
      <protection/>
    </xf>
    <xf numFmtId="0" fontId="7" fillId="0" borderId="30" xfId="22" applyFont="1" applyBorder="1">
      <alignment vertical="center"/>
      <protection/>
    </xf>
    <xf numFmtId="0" fontId="7" fillId="0" borderId="31" xfId="22" applyFont="1" applyBorder="1">
      <alignment vertical="center"/>
      <protection/>
    </xf>
    <xf numFmtId="0" fontId="7" fillId="0" borderId="32" xfId="22" applyFont="1" applyBorder="1">
      <alignment vertical="center"/>
      <protection/>
    </xf>
    <xf numFmtId="0" fontId="3" fillId="0" borderId="0" xfId="0" applyFont="1" applyFill="1" applyBorder="1" applyAlignment="1">
      <alignment vertical="center" wrapText="1"/>
    </xf>
    <xf numFmtId="0" fontId="3" fillId="0" borderId="0" xfId="22" applyFont="1" applyBorder="1" applyAlignment="1">
      <alignment vertical="center"/>
      <protection/>
    </xf>
    <xf numFmtId="0" fontId="3" fillId="0" borderId="0" xfId="22" applyFont="1" applyBorder="1" applyAlignment="1">
      <alignment/>
      <protection/>
    </xf>
    <xf numFmtId="0" fontId="16" fillId="0" borderId="0" xfId="22" applyFont="1" applyBorder="1" applyAlignment="1">
      <alignment vertical="center"/>
      <protection/>
    </xf>
    <xf numFmtId="0" fontId="3" fillId="0" borderId="0" xfId="0" applyFont="1" applyFill="1" applyBorder="1" applyAlignment="1">
      <alignment vertical="center" wrapText="1" shrinkToFit="1"/>
    </xf>
    <xf numFmtId="0" fontId="7" fillId="0" borderId="26" xfId="22" applyFont="1" applyBorder="1">
      <alignment vertical="center"/>
      <protection/>
    </xf>
    <xf numFmtId="0" fontId="7" fillId="0" borderId="28" xfId="22" applyFont="1" applyBorder="1">
      <alignment vertical="center"/>
      <protection/>
    </xf>
    <xf numFmtId="0" fontId="7" fillId="0" borderId="29" xfId="22" applyFont="1" applyBorder="1">
      <alignment vertical="center"/>
      <protection/>
    </xf>
    <xf numFmtId="0" fontId="7" fillId="0" borderId="34" xfId="22" applyFont="1" applyBorder="1">
      <alignment vertical="center"/>
      <protection/>
    </xf>
    <xf numFmtId="0" fontId="3" fillId="0" borderId="10" xfId="0" applyFont="1" applyFill="1" applyBorder="1" applyAlignment="1">
      <alignment horizontal="center" vertical="center" shrinkToFit="1"/>
    </xf>
    <xf numFmtId="0" fontId="7" fillId="0" borderId="35" xfId="0" applyFont="1" applyFill="1" applyBorder="1" applyAlignment="1">
      <alignment vertical="center"/>
    </xf>
    <xf numFmtId="0" fontId="3" fillId="0" borderId="11" xfId="0" applyFont="1" applyFill="1" applyBorder="1" applyAlignment="1">
      <alignment horizontal="left" vertical="center" shrinkToFit="1"/>
    </xf>
    <xf numFmtId="0" fontId="7" fillId="0" borderId="28" xfId="0" applyFont="1" applyFill="1" applyBorder="1" applyAlignment="1">
      <alignment vertical="center"/>
    </xf>
    <xf numFmtId="0" fontId="3" fillId="0" borderId="28" xfId="0" applyFont="1" applyFill="1" applyBorder="1" applyAlignment="1">
      <alignment vertical="center" wrapText="1" shrinkToFit="1"/>
    </xf>
    <xf numFmtId="0" fontId="3" fillId="0" borderId="29" xfId="0" applyFont="1" applyFill="1" applyBorder="1" applyAlignment="1">
      <alignment vertical="center" wrapText="1" shrinkToFit="1"/>
    </xf>
    <xf numFmtId="0" fontId="4" fillId="0" borderId="5" xfId="0" applyFont="1" applyFill="1" applyBorder="1" applyAlignment="1">
      <alignment vertical="center"/>
    </xf>
    <xf numFmtId="0" fontId="7" fillId="0" borderId="20" xfId="22" applyFont="1" applyBorder="1">
      <alignment vertical="center"/>
      <protection/>
    </xf>
    <xf numFmtId="0" fontId="7" fillId="0" borderId="26" xfId="0" applyFont="1" applyFill="1" applyBorder="1" applyAlignment="1">
      <alignment vertical="top"/>
    </xf>
    <xf numFmtId="0" fontId="7" fillId="0" borderId="29" xfId="0" applyFont="1" applyFill="1" applyBorder="1" applyAlignment="1">
      <alignment vertical="top"/>
    </xf>
    <xf numFmtId="0" fontId="7" fillId="0" borderId="33" xfId="0" applyFont="1" applyFill="1" applyBorder="1" applyAlignment="1">
      <alignment vertical="top"/>
    </xf>
    <xf numFmtId="0" fontId="7" fillId="0" borderId="30" xfId="0" applyFont="1" applyFill="1" applyBorder="1" applyAlignment="1">
      <alignment vertical="top"/>
    </xf>
    <xf numFmtId="0" fontId="7" fillId="0" borderId="34" xfId="0" applyFont="1" applyFill="1" applyBorder="1" applyAlignment="1">
      <alignment vertical="top"/>
    </xf>
    <xf numFmtId="0" fontId="7" fillId="0" borderId="32" xfId="0" applyFont="1" applyFill="1" applyBorder="1" applyAlignment="1">
      <alignment vertical="top"/>
    </xf>
    <xf numFmtId="0" fontId="8" fillId="0" borderId="28" xfId="0" applyFont="1" applyFill="1" applyBorder="1" applyAlignment="1">
      <alignment vertical="center"/>
    </xf>
    <xf numFmtId="0" fontId="8" fillId="0" borderId="0" xfId="0" applyFont="1" applyFill="1" applyBorder="1" applyAlignment="1">
      <alignment vertical="top"/>
    </xf>
    <xf numFmtId="0" fontId="3" fillId="0" borderId="31" xfId="0" applyFont="1" applyFill="1" applyBorder="1" applyAlignment="1">
      <alignment vertical="center" wrapText="1"/>
    </xf>
    <xf numFmtId="0" fontId="3" fillId="0" borderId="31" xfId="0" applyFont="1" applyFill="1" applyBorder="1" applyAlignment="1">
      <alignment vertical="center" shrinkToFit="1"/>
    </xf>
    <xf numFmtId="0" fontId="3" fillId="0" borderId="31" xfId="0" applyFont="1" applyFill="1" applyBorder="1" applyAlignment="1">
      <alignment vertical="center"/>
    </xf>
    <xf numFmtId="0" fontId="7" fillId="0" borderId="36" xfId="22" applyFont="1" applyBorder="1">
      <alignment vertical="center"/>
      <protection/>
    </xf>
    <xf numFmtId="0" fontId="7" fillId="0" borderId="37" xfId="22" applyFont="1" applyBorder="1">
      <alignment vertical="center"/>
      <protection/>
    </xf>
    <xf numFmtId="0" fontId="7" fillId="0" borderId="28" xfId="22" applyFont="1" applyBorder="1" applyAlignment="1">
      <alignment horizontal="right" vertical="center"/>
      <protection/>
    </xf>
    <xf numFmtId="0" fontId="3" fillId="0" borderId="3" xfId="0" applyFont="1" applyFill="1" applyBorder="1" applyAlignment="1">
      <alignment vertical="center" wrapText="1"/>
    </xf>
    <xf numFmtId="0" fontId="7" fillId="0" borderId="12" xfId="0" applyFont="1" applyFill="1" applyBorder="1" applyAlignment="1">
      <alignment vertical="center" wrapText="1"/>
    </xf>
    <xf numFmtId="0" fontId="3" fillId="0" borderId="4" xfId="0" applyFont="1" applyFill="1" applyBorder="1" applyAlignment="1">
      <alignment vertical="center" wrapText="1"/>
    </xf>
    <xf numFmtId="0" fontId="7" fillId="0" borderId="13" xfId="0" applyFont="1" applyFill="1" applyBorder="1" applyAlignment="1">
      <alignment horizontal="center" vertical="center" wrapText="1"/>
    </xf>
    <xf numFmtId="0" fontId="3" fillId="0" borderId="38" xfId="0" applyFont="1" applyFill="1" applyBorder="1" applyAlignment="1">
      <alignment vertical="center"/>
    </xf>
    <xf numFmtId="0" fontId="7" fillId="0" borderId="20" xfId="0" applyFont="1" applyFill="1" applyBorder="1" applyAlignment="1">
      <alignment vertical="center"/>
    </xf>
    <xf numFmtId="0" fontId="4" fillId="0" borderId="32" xfId="0" applyFont="1" applyFill="1" applyBorder="1" applyAlignment="1" applyProtection="1">
      <alignment vertical="center" shrinkToFit="1"/>
      <protection locked="0"/>
    </xf>
    <xf numFmtId="0" fontId="9" fillId="0" borderId="34" xfId="0" applyFont="1" applyFill="1" applyBorder="1" applyAlignment="1">
      <alignment horizontal="left" vertical="center" wrapText="1"/>
    </xf>
    <xf numFmtId="0" fontId="4" fillId="0" borderId="34" xfId="0" applyFont="1" applyFill="1" applyBorder="1" applyAlignment="1" applyProtection="1">
      <alignment vertical="center" shrinkToFit="1"/>
      <protection locked="0"/>
    </xf>
    <xf numFmtId="0" fontId="4" fillId="0" borderId="31" xfId="0" applyFont="1" applyFill="1" applyBorder="1" applyAlignment="1" applyProtection="1">
      <alignment vertical="center" shrinkToFit="1"/>
      <protection locked="0"/>
    </xf>
    <xf numFmtId="0" fontId="3" fillId="0" borderId="29" xfId="0" applyFont="1" applyFill="1" applyBorder="1" applyAlignment="1">
      <alignment vertical="center" wrapText="1"/>
    </xf>
    <xf numFmtId="0" fontId="3" fillId="0" borderId="26" xfId="0" applyFont="1" applyFill="1" applyBorder="1" applyAlignment="1">
      <alignment vertical="center" shrinkToFit="1"/>
    </xf>
    <xf numFmtId="0" fontId="3" fillId="0" borderId="28" xfId="0" applyFont="1" applyFill="1" applyBorder="1" applyAlignment="1">
      <alignment vertical="center" shrinkToFit="1"/>
    </xf>
    <xf numFmtId="0" fontId="3" fillId="0" borderId="29" xfId="0" applyFont="1" applyFill="1" applyBorder="1" applyAlignment="1">
      <alignment vertical="center" shrinkToFit="1"/>
    </xf>
    <xf numFmtId="0" fontId="7" fillId="0" borderId="39" xfId="22" applyFont="1" applyBorder="1" applyAlignment="1">
      <alignment horizontal="center" vertical="center"/>
      <protection/>
    </xf>
    <xf numFmtId="0" fontId="16" fillId="0" borderId="40" xfId="22" applyFont="1" applyBorder="1" applyAlignment="1">
      <alignment horizontal="center" vertical="center"/>
      <protection/>
    </xf>
    <xf numFmtId="0" fontId="16" fillId="0" borderId="41" xfId="22" applyFont="1" applyBorder="1" applyAlignment="1">
      <alignment horizontal="center" vertical="center"/>
      <protection/>
    </xf>
    <xf numFmtId="0" fontId="7" fillId="0" borderId="42" xfId="22" applyFont="1" applyBorder="1" applyAlignment="1">
      <alignment horizontal="center" vertical="center"/>
      <protection/>
    </xf>
    <xf numFmtId="0" fontId="7" fillId="0" borderId="43" xfId="22" applyFont="1" applyBorder="1" applyAlignment="1">
      <alignment horizontal="center" vertical="center"/>
      <protection/>
    </xf>
    <xf numFmtId="0" fontId="3" fillId="0" borderId="28" xfId="22" applyFont="1" applyBorder="1" applyAlignment="1">
      <alignment horizontal="center"/>
      <protection/>
    </xf>
    <xf numFmtId="0" fontId="3" fillId="0" borderId="29" xfId="22" applyFont="1" applyBorder="1" applyAlignment="1">
      <alignment horizontal="center"/>
      <protection/>
    </xf>
    <xf numFmtId="0" fontId="7" fillId="0" borderId="26"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1" xfId="22" applyFont="1" applyBorder="1" applyAlignment="1" applyProtection="1">
      <alignment horizontal="center" vertical="center"/>
      <protection locked="0"/>
    </xf>
    <xf numFmtId="0" fontId="7" fillId="0" borderId="32" xfId="22" applyFont="1" applyBorder="1" applyAlignment="1" applyProtection="1">
      <alignment horizontal="center" vertical="center"/>
      <protection locked="0"/>
    </xf>
    <xf numFmtId="0" fontId="7" fillId="0" borderId="28" xfId="22" applyFont="1" applyBorder="1" applyAlignment="1" applyProtection="1">
      <alignment horizontal="center" vertical="center"/>
      <protection locked="0"/>
    </xf>
    <xf numFmtId="0" fontId="7" fillId="0" borderId="29" xfId="22" applyFont="1" applyBorder="1" applyAlignment="1" applyProtection="1">
      <alignment horizontal="center" vertical="center"/>
      <protection locked="0"/>
    </xf>
    <xf numFmtId="0" fontId="3" fillId="0" borderId="33" xfId="22" applyFont="1" applyBorder="1" applyAlignment="1">
      <alignment horizontal="center" vertical="center"/>
      <protection/>
    </xf>
    <xf numFmtId="0" fontId="3" fillId="0" borderId="0" xfId="22" applyFont="1" applyBorder="1" applyAlignment="1">
      <alignment horizontal="center" vertical="center"/>
      <protection/>
    </xf>
    <xf numFmtId="0" fontId="7" fillId="0" borderId="3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7" xfId="0" applyFont="1" applyFill="1" applyBorder="1" applyAlignment="1">
      <alignment horizontal="center" vertical="center"/>
    </xf>
    <xf numFmtId="0" fontId="3" fillId="0" borderId="26" xfId="0" applyFont="1" applyFill="1" applyBorder="1" applyAlignment="1">
      <alignment vertical="center" wrapText="1"/>
    </xf>
    <xf numFmtId="0" fontId="3" fillId="0" borderId="28" xfId="0" applyFont="1" applyFill="1" applyBorder="1" applyAlignment="1">
      <alignment vertical="center" wrapText="1"/>
    </xf>
    <xf numFmtId="0" fontId="9" fillId="0" borderId="31"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7" fillId="0" borderId="3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4" xfId="0" applyFont="1" applyFill="1" applyBorder="1" applyAlignment="1">
      <alignment vertical="center" wrapText="1"/>
    </xf>
    <xf numFmtId="0" fontId="7" fillId="0" borderId="31" xfId="0" applyFont="1" applyFill="1" applyBorder="1" applyAlignment="1">
      <alignment vertical="center" wrapText="1"/>
    </xf>
    <xf numFmtId="0" fontId="7" fillId="0" borderId="32" xfId="0" applyFont="1" applyFill="1" applyBorder="1" applyAlignment="1">
      <alignment vertical="center" wrapText="1"/>
    </xf>
    <xf numFmtId="0" fontId="3" fillId="0" borderId="26"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4" xfId="0" applyFont="1" applyFill="1" applyBorder="1" applyAlignment="1">
      <alignment vertical="center" wrapText="1" shrinkToFit="1"/>
    </xf>
    <xf numFmtId="0" fontId="3" fillId="0" borderId="31" xfId="0" applyFont="1" applyFill="1" applyBorder="1" applyAlignment="1">
      <alignment vertical="center" wrapText="1" shrinkToFit="1"/>
    </xf>
    <xf numFmtId="0" fontId="3" fillId="0" borderId="32" xfId="0" applyFont="1" applyFill="1" applyBorder="1" applyAlignment="1">
      <alignment vertical="center" wrapText="1" shrinkToFit="1"/>
    </xf>
    <xf numFmtId="0" fontId="7" fillId="0" borderId="34" xfId="22" applyFont="1" applyBorder="1" applyAlignment="1">
      <alignment horizontal="center" vertical="center"/>
      <protection/>
    </xf>
    <xf numFmtId="0" fontId="7" fillId="0" borderId="31" xfId="22" applyFont="1" applyBorder="1" applyAlignment="1">
      <alignment horizontal="center" vertical="center"/>
      <protection/>
    </xf>
    <xf numFmtId="0" fontId="7" fillId="0" borderId="32" xfId="22" applyFont="1" applyBorder="1" applyAlignment="1">
      <alignment horizontal="center" vertical="center"/>
      <protection/>
    </xf>
    <xf numFmtId="0" fontId="3" fillId="0" borderId="34" xfId="22" applyFont="1" applyBorder="1" applyAlignment="1">
      <alignment horizontal="center" vertical="center"/>
      <protection/>
    </xf>
    <xf numFmtId="0" fontId="3" fillId="0" borderId="31" xfId="22" applyFont="1" applyBorder="1" applyAlignment="1">
      <alignment horizontal="center" vertical="center"/>
      <protection/>
    </xf>
    <xf numFmtId="0" fontId="7" fillId="0" borderId="3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44" xfId="0" applyFont="1" applyFill="1" applyBorder="1" applyAlignment="1">
      <alignment horizontal="center" vertical="center" shrinkToFit="1"/>
    </xf>
    <xf numFmtId="0" fontId="7" fillId="0" borderId="26" xfId="22" applyFont="1" applyBorder="1" applyAlignment="1">
      <alignment vertical="center"/>
      <protection/>
    </xf>
    <xf numFmtId="0" fontId="7" fillId="0" borderId="28" xfId="22" applyFont="1" applyBorder="1" applyAlignment="1">
      <alignment vertical="center"/>
      <protection/>
    </xf>
    <xf numFmtId="0" fontId="7" fillId="0" borderId="29" xfId="22" applyFont="1" applyBorder="1" applyAlignment="1">
      <alignment vertical="center"/>
      <protection/>
    </xf>
    <xf numFmtId="0" fontId="7" fillId="0" borderId="34" xfId="22" applyFont="1" applyBorder="1" applyAlignment="1">
      <alignment vertical="center"/>
      <protection/>
    </xf>
    <xf numFmtId="0" fontId="7" fillId="0" borderId="31" xfId="22" applyFont="1" applyBorder="1" applyAlignment="1">
      <alignment vertical="center"/>
      <protection/>
    </xf>
    <xf numFmtId="0" fontId="7" fillId="0" borderId="32" xfId="22" applyFont="1" applyBorder="1" applyAlignment="1">
      <alignment vertical="center"/>
      <protection/>
    </xf>
    <xf numFmtId="0" fontId="7" fillId="0" borderId="34" xfId="0" applyFont="1" applyFill="1" applyBorder="1" applyAlignment="1" applyProtection="1">
      <alignment vertical="center" shrinkToFit="1"/>
      <protection locked="0"/>
    </xf>
    <xf numFmtId="0" fontId="7" fillId="0" borderId="31" xfId="0" applyFont="1" applyFill="1" applyBorder="1" applyAlignment="1" applyProtection="1">
      <alignment vertical="center" shrinkToFit="1"/>
      <protection locked="0"/>
    </xf>
    <xf numFmtId="176" fontId="7" fillId="0" borderId="45" xfId="0" applyNumberFormat="1" applyFont="1" applyFill="1" applyBorder="1" applyAlignment="1" applyProtection="1">
      <alignment horizontal="left" vertical="center"/>
      <protection locked="0"/>
    </xf>
    <xf numFmtId="176" fontId="7" fillId="0" borderId="46" xfId="0" applyNumberFormat="1" applyFont="1" applyFill="1" applyBorder="1" applyAlignment="1" applyProtection="1">
      <alignment horizontal="left" vertical="center"/>
      <protection locked="0"/>
    </xf>
    <xf numFmtId="0" fontId="7" fillId="0" borderId="35" xfId="0" applyFont="1" applyFill="1" applyBorder="1" applyAlignment="1" applyProtection="1">
      <alignment vertical="center"/>
      <protection locked="0"/>
    </xf>
    <xf numFmtId="0" fontId="7" fillId="0" borderId="47" xfId="0" applyFont="1" applyFill="1" applyBorder="1" applyAlignment="1" applyProtection="1">
      <alignment vertical="center"/>
      <protection locked="0"/>
    </xf>
    <xf numFmtId="0" fontId="3" fillId="0" borderId="26" xfId="22" applyFont="1" applyBorder="1" applyAlignment="1">
      <alignment vertical="center"/>
      <protection/>
    </xf>
    <xf numFmtId="0" fontId="3" fillId="0" borderId="28" xfId="22" applyFont="1" applyBorder="1" applyAlignment="1">
      <alignment vertical="center"/>
      <protection/>
    </xf>
    <xf numFmtId="0" fontId="3" fillId="0" borderId="29" xfId="22" applyFont="1" applyBorder="1" applyAlignment="1">
      <alignment vertical="center"/>
      <protection/>
    </xf>
    <xf numFmtId="0" fontId="7" fillId="0" borderId="33" xfId="22" applyFont="1" applyBorder="1" applyAlignment="1" applyProtection="1">
      <alignment vertical="center"/>
      <protection locked="0"/>
    </xf>
    <xf numFmtId="0" fontId="7" fillId="0" borderId="0" xfId="22" applyFont="1" applyBorder="1" applyAlignment="1" applyProtection="1">
      <alignment vertical="center"/>
      <protection locked="0"/>
    </xf>
    <xf numFmtId="0" fontId="7" fillId="0" borderId="30" xfId="22" applyFont="1" applyBorder="1" applyAlignment="1" applyProtection="1">
      <alignment vertical="center"/>
      <protection locked="0"/>
    </xf>
    <xf numFmtId="0" fontId="6" fillId="0" borderId="33" xfId="0" applyFont="1" applyFill="1" applyBorder="1" applyAlignment="1">
      <alignment vertical="top" wrapText="1"/>
    </xf>
    <xf numFmtId="0" fontId="6" fillId="0" borderId="0" xfId="0" applyFont="1" applyFill="1" applyBorder="1" applyAlignment="1">
      <alignment vertical="top" wrapText="1"/>
    </xf>
    <xf numFmtId="0" fontId="6" fillId="0" borderId="30" xfId="0" applyFont="1" applyFill="1" applyBorder="1" applyAlignment="1">
      <alignment vertical="top" wrapText="1"/>
    </xf>
    <xf numFmtId="0" fontId="6" fillId="0" borderId="34" xfId="0" applyFont="1" applyFill="1" applyBorder="1" applyAlignment="1">
      <alignment vertical="top" wrapText="1"/>
    </xf>
    <xf numFmtId="0" fontId="6" fillId="0" borderId="31" xfId="0" applyFont="1" applyFill="1" applyBorder="1" applyAlignment="1">
      <alignment vertical="top" wrapText="1"/>
    </xf>
    <xf numFmtId="0" fontId="6" fillId="0" borderId="32" xfId="0" applyFont="1" applyFill="1" applyBorder="1" applyAlignment="1">
      <alignment vertical="top" wrapText="1"/>
    </xf>
    <xf numFmtId="0" fontId="7" fillId="0" borderId="34" xfId="0" applyFont="1" applyFill="1" applyBorder="1" applyAlignment="1">
      <alignment vertical="center" shrinkToFit="1"/>
    </xf>
    <xf numFmtId="0" fontId="7" fillId="0" borderId="31" xfId="0" applyFont="1" applyFill="1" applyBorder="1" applyAlignment="1">
      <alignment vertical="center" shrinkToFit="1"/>
    </xf>
    <xf numFmtId="0" fontId="7" fillId="0" borderId="32" xfId="0" applyFont="1" applyFill="1" applyBorder="1" applyAlignment="1">
      <alignment vertical="center" shrinkToFit="1"/>
    </xf>
    <xf numFmtId="0" fontId="7" fillId="0" borderId="26" xfId="22" applyFont="1" applyBorder="1" applyAlignment="1" applyProtection="1">
      <alignment vertical="center"/>
      <protection locked="0"/>
    </xf>
    <xf numFmtId="0" fontId="7" fillId="0" borderId="28" xfId="22" applyFont="1" applyBorder="1" applyAlignment="1" applyProtection="1">
      <alignment vertical="center"/>
      <protection locked="0"/>
    </xf>
    <xf numFmtId="0" fontId="7" fillId="0" borderId="29" xfId="22" applyFont="1" applyBorder="1" applyAlignment="1" applyProtection="1">
      <alignment vertical="center"/>
      <protection locked="0"/>
    </xf>
    <xf numFmtId="0" fontId="7" fillId="0" borderId="34" xfId="22" applyFont="1" applyBorder="1" applyAlignment="1" applyProtection="1">
      <alignment vertical="center"/>
      <protection locked="0"/>
    </xf>
    <xf numFmtId="0" fontId="7" fillId="0" borderId="31" xfId="22" applyFont="1" applyBorder="1" applyAlignment="1" applyProtection="1">
      <alignment vertical="center"/>
      <protection locked="0"/>
    </xf>
    <xf numFmtId="0" fontId="7" fillId="0" borderId="32" xfId="22" applyFont="1" applyBorder="1" applyAlignment="1" applyProtection="1">
      <alignment vertical="center"/>
      <protection locked="0"/>
    </xf>
    <xf numFmtId="0" fontId="7" fillId="0" borderId="36" xfId="22" applyFont="1" applyBorder="1" applyAlignment="1" applyProtection="1">
      <alignment vertical="center"/>
      <protection locked="0"/>
    </xf>
    <xf numFmtId="0" fontId="7" fillId="0" borderId="27" xfId="22" applyFont="1" applyBorder="1" applyAlignment="1" applyProtection="1">
      <alignment vertical="center"/>
      <protection locked="0"/>
    </xf>
    <xf numFmtId="0" fontId="7" fillId="0" borderId="32" xfId="0" applyFont="1" applyFill="1" applyBorder="1" applyAlignment="1">
      <alignment horizontal="center" vertical="center" shrinkToFit="1"/>
    </xf>
    <xf numFmtId="0" fontId="3" fillId="0" borderId="26" xfId="22" applyFont="1" applyBorder="1" applyAlignment="1" applyProtection="1">
      <alignment vertical="center"/>
      <protection locked="0"/>
    </xf>
    <xf numFmtId="0" fontId="3" fillId="0" borderId="28" xfId="22" applyFont="1" applyBorder="1" applyAlignment="1" applyProtection="1">
      <alignment vertical="center"/>
      <protection locked="0"/>
    </xf>
    <xf numFmtId="0" fontId="3" fillId="0" borderId="29" xfId="22" applyFont="1" applyBorder="1" applyAlignment="1" applyProtection="1">
      <alignment vertical="center"/>
      <protection locked="0"/>
    </xf>
    <xf numFmtId="0" fontId="7" fillId="0" borderId="36" xfId="0" applyFont="1" applyFill="1" applyBorder="1" applyAlignment="1">
      <alignment vertical="center"/>
    </xf>
    <xf numFmtId="0" fontId="7" fillId="0" borderId="27" xfId="0" applyFont="1" applyFill="1" applyBorder="1" applyAlignment="1">
      <alignment vertical="center"/>
    </xf>
    <xf numFmtId="0" fontId="7" fillId="0" borderId="37" xfId="0" applyFont="1" applyFill="1" applyBorder="1" applyAlignment="1">
      <alignment vertical="center"/>
    </xf>
    <xf numFmtId="0" fontId="7" fillId="0" borderId="36" xfId="0" applyFont="1" applyFill="1" applyBorder="1" applyAlignment="1" applyProtection="1">
      <alignment vertical="center"/>
      <protection locked="0"/>
    </xf>
    <xf numFmtId="0" fontId="7" fillId="0" borderId="27" xfId="0" applyFont="1" applyFill="1" applyBorder="1" applyAlignment="1" applyProtection="1">
      <alignment vertical="center"/>
      <protection locked="0"/>
    </xf>
    <xf numFmtId="0" fontId="7" fillId="0" borderId="37" xfId="0" applyFont="1" applyFill="1" applyBorder="1" applyAlignment="1" applyProtection="1">
      <alignment vertical="center"/>
      <protection locked="0"/>
    </xf>
    <xf numFmtId="0" fontId="7" fillId="0" borderId="33"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30"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7" fillId="0" borderId="32" xfId="0" applyFont="1" applyFill="1" applyBorder="1" applyAlignment="1" applyProtection="1">
      <alignment horizontal="left" vertical="center"/>
      <protection locked="0"/>
    </xf>
    <xf numFmtId="0" fontId="7" fillId="0" borderId="48" xfId="0" applyFont="1" applyFill="1" applyBorder="1" applyAlignment="1" applyProtection="1">
      <alignment vertical="center" shrinkToFit="1"/>
      <protection locked="0"/>
    </xf>
    <xf numFmtId="0" fontId="6" fillId="0" borderId="48" xfId="0" applyFont="1" applyFill="1" applyBorder="1" applyAlignment="1">
      <alignment vertical="center" shrinkToFit="1"/>
    </xf>
    <xf numFmtId="0" fontId="7" fillId="0" borderId="48" xfId="0" applyFont="1" applyFill="1" applyBorder="1" applyAlignment="1">
      <alignment vertical="center"/>
    </xf>
    <xf numFmtId="0" fontId="3" fillId="0" borderId="48" xfId="0" applyFont="1" applyFill="1" applyBorder="1" applyAlignment="1">
      <alignment vertical="center" wrapText="1"/>
    </xf>
    <xf numFmtId="0" fontId="4" fillId="0" borderId="48" xfId="0" applyFont="1" applyFill="1" applyBorder="1" applyAlignment="1">
      <alignment vertical="center"/>
    </xf>
    <xf numFmtId="0" fontId="4" fillId="0" borderId="48" xfId="0" applyFont="1" applyFill="1" applyBorder="1" applyAlignment="1">
      <alignment horizontal="center" vertical="center" shrinkToFit="1"/>
    </xf>
    <xf numFmtId="0" fontId="4" fillId="0" borderId="48" xfId="0" applyFont="1" applyFill="1" applyBorder="1" applyAlignment="1">
      <alignment vertical="center" shrinkToFit="1"/>
    </xf>
    <xf numFmtId="0" fontId="7" fillId="0" borderId="1" xfId="0" applyFont="1" applyFill="1" applyBorder="1" applyAlignment="1" applyProtection="1">
      <alignment vertical="center"/>
      <protection locked="0"/>
    </xf>
    <xf numFmtId="0" fontId="7" fillId="0" borderId="9" xfId="0" applyFont="1" applyFill="1" applyBorder="1" applyAlignment="1" applyProtection="1">
      <alignment horizontal="left" vertical="center"/>
      <protection locked="0"/>
    </xf>
    <xf numFmtId="0" fontId="6" fillId="0" borderId="6" xfId="0" applyFont="1" applyFill="1" applyBorder="1" applyAlignment="1">
      <alignment vertical="top" wrapText="1"/>
    </xf>
    <xf numFmtId="0" fontId="6" fillId="0" borderId="8" xfId="0" applyFont="1" applyFill="1" applyBorder="1" applyAlignment="1">
      <alignment vertical="top" wrapText="1"/>
    </xf>
    <xf numFmtId="0" fontId="6" fillId="0" borderId="13" xfId="0" applyFont="1" applyFill="1" applyBorder="1" applyAlignment="1">
      <alignment vertical="top" wrapText="1"/>
    </xf>
    <xf numFmtId="0" fontId="3" fillId="0" borderId="11" xfId="0" applyFont="1" applyFill="1" applyBorder="1" applyAlignment="1">
      <alignment vertical="center"/>
    </xf>
    <xf numFmtId="0" fontId="7" fillId="0" borderId="1" xfId="0" applyFont="1" applyFill="1" applyBorder="1" applyAlignment="1" applyProtection="1">
      <alignment vertical="center" wrapText="1"/>
      <protection locked="0"/>
    </xf>
    <xf numFmtId="0" fontId="6" fillId="0" borderId="1" xfId="0" applyFont="1" applyFill="1" applyBorder="1" applyAlignment="1">
      <alignment vertical="center" shrinkToFit="1"/>
    </xf>
    <xf numFmtId="0" fontId="3" fillId="0" borderId="1" xfId="0" applyFont="1" applyFill="1" applyBorder="1" applyAlignment="1">
      <alignment vertical="center" wrapText="1"/>
    </xf>
    <xf numFmtId="0" fontId="4" fillId="0" borderId="2" xfId="0" applyFont="1" applyFill="1" applyBorder="1" applyAlignment="1">
      <alignment vertical="center" shrinkToFit="1"/>
    </xf>
    <xf numFmtId="0" fontId="4" fillId="0" borderId="2" xfId="0" applyFont="1" applyFill="1" applyBorder="1" applyAlignment="1">
      <alignment vertical="center"/>
    </xf>
    <xf numFmtId="0" fontId="4" fillId="0" borderId="10" xfId="0" applyFont="1" applyFill="1" applyBorder="1" applyAlignment="1">
      <alignment vertical="center"/>
    </xf>
    <xf numFmtId="0" fontId="3" fillId="0" borderId="9" xfId="0" applyFont="1" applyFill="1" applyBorder="1" applyAlignment="1">
      <alignment vertical="center" wrapText="1" shrinkToFit="1"/>
    </xf>
    <xf numFmtId="0" fontId="3" fillId="0" borderId="7" xfId="0" applyFont="1" applyFill="1" applyBorder="1" applyAlignment="1">
      <alignment vertical="center" wrapText="1"/>
    </xf>
    <xf numFmtId="0" fontId="3" fillId="0" borderId="7" xfId="0" applyFont="1" applyFill="1" applyBorder="1" applyAlignment="1">
      <alignment vertical="center"/>
    </xf>
    <xf numFmtId="0" fontId="7" fillId="0" borderId="9" xfId="0" applyFont="1" applyFill="1" applyBorder="1" applyAlignment="1">
      <alignment vertical="center" shrinkToFit="1"/>
    </xf>
    <xf numFmtId="0" fontId="7" fillId="0" borderId="1" xfId="0" applyFont="1" applyFill="1" applyBorder="1" applyAlignment="1">
      <alignment horizontal="center" vertical="center" textRotation="255"/>
    </xf>
    <xf numFmtId="0" fontId="7" fillId="0" borderId="9" xfId="0" applyFont="1" applyFill="1" applyBorder="1" applyAlignment="1" applyProtection="1">
      <alignment vertical="center" shrinkToFit="1"/>
      <protection locked="0"/>
    </xf>
    <xf numFmtId="0" fontId="7" fillId="0" borderId="9" xfId="0" applyFont="1" applyFill="1" applyBorder="1" applyAlignment="1">
      <alignment vertical="center" wrapText="1"/>
    </xf>
    <xf numFmtId="0" fontId="7" fillId="0" borderId="1" xfId="0" applyFont="1" applyFill="1" applyBorder="1" applyAlignment="1">
      <alignment horizontal="center" vertical="center"/>
    </xf>
    <xf numFmtId="0" fontId="3" fillId="0" borderId="49" xfId="0" applyFont="1" applyFill="1" applyBorder="1" applyAlignment="1">
      <alignment vertical="center"/>
    </xf>
    <xf numFmtId="0" fontId="7" fillId="0" borderId="1" xfId="0" applyFont="1" applyFill="1" applyBorder="1" applyAlignment="1" applyProtection="1">
      <alignment horizontal="left" vertical="center"/>
      <protection locked="0"/>
    </xf>
    <xf numFmtId="176" fontId="7" fillId="0" borderId="10" xfId="0" applyNumberFormat="1" applyFont="1" applyFill="1" applyBorder="1" applyAlignment="1" applyProtection="1">
      <alignment horizontal="left" vertical="center"/>
      <protection locked="0"/>
    </xf>
    <xf numFmtId="176" fontId="7" fillId="0" borderId="35" xfId="0" applyNumberFormat="1" applyFont="1" applyFill="1" applyBorder="1" applyAlignment="1" applyProtection="1">
      <alignment horizontal="left" vertical="center"/>
      <protection locked="0"/>
    </xf>
    <xf numFmtId="0" fontId="7" fillId="0" borderId="1" xfId="0" applyFont="1" applyFill="1" applyBorder="1" applyAlignment="1" applyProtection="1">
      <alignment horizontal="left" vertical="top"/>
      <protection locked="0"/>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標準_旅費連越経費" xfId="22"/>
  </cellStyles>
  <dxfs count="1">
    <dxf>
      <font>
        <color rgb="FFFF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275"/>
          <c:y val="0.10675"/>
          <c:w val="0.741"/>
          <c:h val="0.8025"/>
        </c:manualLayout>
      </c:layout>
      <c:radarChart>
        <c:radarStyle val="fille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cat>
            <c:strRef>
              <c:f>Rev2!$BE$98:$BI$98</c:f>
              <c:strCache/>
            </c:strRef>
          </c:cat>
          <c:val>
            <c:numRef>
              <c:f>Rev2!$BE$99:$BI$99</c:f>
              <c:numCache>
                <c:ptCount val="5"/>
                <c:pt idx="0">
                  <c:v>8</c:v>
                </c:pt>
                <c:pt idx="1">
                  <c:v>7</c:v>
                </c:pt>
                <c:pt idx="2">
                  <c:v>0</c:v>
                </c:pt>
                <c:pt idx="3">
                  <c:v>8</c:v>
                </c:pt>
                <c:pt idx="4">
                  <c:v>0</c:v>
                </c:pt>
              </c:numCache>
            </c:numRef>
          </c:val>
        </c:ser>
        <c:axId val="59027005"/>
        <c:axId val="61480998"/>
      </c:radarChart>
      <c:catAx>
        <c:axId val="59027005"/>
        <c:scaling>
          <c:orientation val="minMax"/>
        </c:scaling>
        <c:axPos val="b"/>
        <c:majorGridlines/>
        <c:delete val="0"/>
        <c:numFmt formatCode="General" sourceLinked="1"/>
        <c:majorTickMark val="in"/>
        <c:minorTickMark val="none"/>
        <c:tickLblPos val="nextTo"/>
        <c:crossAx val="61480998"/>
        <c:crosses val="autoZero"/>
        <c:auto val="1"/>
        <c:lblOffset val="100"/>
        <c:noMultiLvlLbl val="0"/>
      </c:catAx>
      <c:valAx>
        <c:axId val="61480998"/>
        <c:scaling>
          <c:orientation val="minMax"/>
          <c:max val="10"/>
          <c:min val="0"/>
        </c:scaling>
        <c:axPos val="l"/>
        <c:majorGridlines/>
        <c:delete val="0"/>
        <c:numFmt formatCode="General" sourceLinked="1"/>
        <c:majorTickMark val="cross"/>
        <c:minorTickMark val="none"/>
        <c:tickLblPos val="nextTo"/>
        <c:crossAx val="59027005"/>
        <c:crossesAt val="1"/>
        <c:crossBetween val="between"/>
        <c:dispUnits/>
        <c:majorUnit val="2"/>
        <c:minorUnit val="1"/>
      </c:valAx>
      <c:spPr>
        <a:noFill/>
        <a:ln>
          <a:noFill/>
        </a:ln>
      </c:spPr>
    </c:plotArea>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275"/>
          <c:y val="0.10675"/>
          <c:w val="0.741"/>
          <c:h val="0.8025"/>
        </c:manualLayout>
      </c:layout>
      <c:radarChart>
        <c:radarStyle val="fille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cat>
            <c:strRef>
              <c:f>'Rev2 (2)'!$BE$98:$BI$98</c:f>
              <c:strCache/>
            </c:strRef>
          </c:cat>
          <c:val>
            <c:numRef>
              <c:f>'Rev2 (2)'!$BE$99:$BI$99</c:f>
              <c:numCache>
                <c:ptCount val="5"/>
                <c:pt idx="0">
                  <c:v>8</c:v>
                </c:pt>
                <c:pt idx="1">
                  <c:v>10</c:v>
                </c:pt>
                <c:pt idx="2">
                  <c:v>0</c:v>
                </c:pt>
                <c:pt idx="3">
                  <c:v>0</c:v>
                </c:pt>
                <c:pt idx="4">
                  <c:v>0</c:v>
                </c:pt>
              </c:numCache>
            </c:numRef>
          </c:val>
        </c:ser>
        <c:axId val="16458071"/>
        <c:axId val="13904912"/>
      </c:radarChart>
      <c:catAx>
        <c:axId val="16458071"/>
        <c:scaling>
          <c:orientation val="minMax"/>
        </c:scaling>
        <c:axPos val="b"/>
        <c:majorGridlines/>
        <c:delete val="0"/>
        <c:numFmt formatCode="General" sourceLinked="1"/>
        <c:majorTickMark val="in"/>
        <c:minorTickMark val="none"/>
        <c:tickLblPos val="nextTo"/>
        <c:crossAx val="13904912"/>
        <c:crosses val="autoZero"/>
        <c:auto val="1"/>
        <c:lblOffset val="100"/>
        <c:noMultiLvlLbl val="0"/>
      </c:catAx>
      <c:valAx>
        <c:axId val="13904912"/>
        <c:scaling>
          <c:orientation val="minMax"/>
          <c:max val="10"/>
          <c:min val="0"/>
        </c:scaling>
        <c:axPos val="l"/>
        <c:majorGridlines/>
        <c:delete val="0"/>
        <c:numFmt formatCode="General" sourceLinked="1"/>
        <c:majorTickMark val="cross"/>
        <c:minorTickMark val="none"/>
        <c:tickLblPos val="nextTo"/>
        <c:crossAx val="16458071"/>
        <c:crossesAt val="1"/>
        <c:crossBetween val="between"/>
        <c:dispUnits/>
        <c:majorUnit val="2"/>
        <c:minorUnit val="1"/>
      </c:valAx>
      <c:spPr>
        <a:noFill/>
        <a:ln>
          <a:noFill/>
        </a:ln>
      </c:spPr>
    </c:plotArea>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275"/>
          <c:y val="0.10675"/>
          <c:w val="0.741"/>
          <c:h val="0.8025"/>
        </c:manualLayout>
      </c:layout>
      <c:radarChart>
        <c:radarStyle val="fille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cat>
            <c:strRef>
              <c:f>'Rev2 (3)'!$BE$98:$BI$98</c:f>
              <c:strCache/>
            </c:strRef>
          </c:cat>
          <c:val>
            <c:numRef>
              <c:f>'Rev2 (3)'!$BE$99:$BI$99</c:f>
              <c:numCache>
                <c:ptCount val="5"/>
                <c:pt idx="0">
                  <c:v>8</c:v>
                </c:pt>
                <c:pt idx="1">
                  <c:v>9</c:v>
                </c:pt>
                <c:pt idx="2">
                  <c:v>0</c:v>
                </c:pt>
                <c:pt idx="3">
                  <c:v>6</c:v>
                </c:pt>
                <c:pt idx="4">
                  <c:v>0</c:v>
                </c:pt>
              </c:numCache>
            </c:numRef>
          </c:val>
        </c:ser>
        <c:axId val="58035345"/>
        <c:axId val="52556058"/>
      </c:radarChart>
      <c:catAx>
        <c:axId val="58035345"/>
        <c:scaling>
          <c:orientation val="minMax"/>
        </c:scaling>
        <c:axPos val="b"/>
        <c:majorGridlines/>
        <c:delete val="0"/>
        <c:numFmt formatCode="General" sourceLinked="1"/>
        <c:majorTickMark val="in"/>
        <c:minorTickMark val="none"/>
        <c:tickLblPos val="nextTo"/>
        <c:crossAx val="52556058"/>
        <c:crosses val="autoZero"/>
        <c:auto val="1"/>
        <c:lblOffset val="100"/>
        <c:noMultiLvlLbl val="0"/>
      </c:catAx>
      <c:valAx>
        <c:axId val="52556058"/>
        <c:scaling>
          <c:orientation val="minMax"/>
          <c:max val="10"/>
          <c:min val="0"/>
        </c:scaling>
        <c:axPos val="l"/>
        <c:majorGridlines/>
        <c:delete val="0"/>
        <c:numFmt formatCode="General" sourceLinked="1"/>
        <c:majorTickMark val="cross"/>
        <c:minorTickMark val="none"/>
        <c:tickLblPos val="nextTo"/>
        <c:crossAx val="58035345"/>
        <c:crossesAt val="1"/>
        <c:crossBetween val="between"/>
        <c:dispUnits/>
        <c:majorUnit val="2"/>
        <c:minorUnit val="1"/>
      </c:valAx>
      <c:spPr>
        <a:noFill/>
        <a:ln>
          <a:noFill/>
        </a:ln>
      </c:spPr>
    </c:plotArea>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275"/>
          <c:y val="0.10675"/>
          <c:w val="0.741"/>
          <c:h val="0.8025"/>
        </c:manualLayout>
      </c:layout>
      <c:radarChart>
        <c:radarStyle val="filled"/>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cat>
            <c:strRef>
              <c:f>'Rev2 (4)'!$BE$98:$BI$98</c:f>
              <c:strCache/>
            </c:strRef>
          </c:cat>
          <c:val>
            <c:numRef>
              <c:f>'Rev2 (4)'!$BE$99:$BI$99</c:f>
              <c:numCache>
                <c:ptCount val="5"/>
                <c:pt idx="0">
                  <c:v>8</c:v>
                </c:pt>
                <c:pt idx="1">
                  <c:v>7</c:v>
                </c:pt>
                <c:pt idx="2">
                  <c:v>0</c:v>
                </c:pt>
                <c:pt idx="3">
                  <c:v>8</c:v>
                </c:pt>
                <c:pt idx="4">
                  <c:v>0</c:v>
                </c:pt>
              </c:numCache>
            </c:numRef>
          </c:val>
        </c:ser>
        <c:axId val="3242475"/>
        <c:axId val="29182276"/>
      </c:radarChart>
      <c:catAx>
        <c:axId val="3242475"/>
        <c:scaling>
          <c:orientation val="minMax"/>
        </c:scaling>
        <c:axPos val="b"/>
        <c:majorGridlines/>
        <c:delete val="0"/>
        <c:numFmt formatCode="General" sourceLinked="1"/>
        <c:majorTickMark val="in"/>
        <c:minorTickMark val="none"/>
        <c:tickLblPos val="nextTo"/>
        <c:crossAx val="29182276"/>
        <c:crosses val="autoZero"/>
        <c:auto val="1"/>
        <c:lblOffset val="100"/>
        <c:noMultiLvlLbl val="0"/>
      </c:catAx>
      <c:valAx>
        <c:axId val="29182276"/>
        <c:scaling>
          <c:orientation val="minMax"/>
          <c:max val="10"/>
          <c:min val="0"/>
        </c:scaling>
        <c:axPos val="l"/>
        <c:majorGridlines/>
        <c:delete val="0"/>
        <c:numFmt formatCode="General" sourceLinked="1"/>
        <c:majorTickMark val="cross"/>
        <c:minorTickMark val="none"/>
        <c:tickLblPos val="nextTo"/>
        <c:crossAx val="3242475"/>
        <c:crossesAt val="1"/>
        <c:crossBetween val="between"/>
        <c:dispUnits/>
        <c:majorUnit val="2"/>
        <c:minorUnit val="1"/>
      </c:valAx>
      <c:spPr>
        <a:noFill/>
        <a:ln>
          <a:noFill/>
        </a:ln>
      </c:spPr>
    </c:plotArea>
    <c:plotVisOnly val="1"/>
    <c:dispBlanksAs val="gap"/>
    <c:showDLblsOverMax val="0"/>
  </c:chart>
  <c:txPr>
    <a:bodyPr vert="horz" rot="0"/>
    <a:lstStyle/>
    <a:p>
      <a:pPr>
        <a:defRPr lang="en-US" cap="none" sz="3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114300</xdr:colOff>
      <xdr:row>1</xdr:row>
      <xdr:rowOff>0</xdr:rowOff>
    </xdr:from>
    <xdr:to>
      <xdr:col>45</xdr:col>
      <xdr:colOff>0</xdr:colOff>
      <xdr:row>8</xdr:row>
      <xdr:rowOff>0</xdr:rowOff>
    </xdr:to>
    <xdr:graphicFrame>
      <xdr:nvGraphicFramePr>
        <xdr:cNvPr id="1" name="Chart 7"/>
        <xdr:cNvGraphicFramePr/>
      </xdr:nvGraphicFramePr>
      <xdr:xfrm>
        <a:off x="4591050" y="171450"/>
        <a:ext cx="1447800" cy="1304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114300</xdr:colOff>
      <xdr:row>1</xdr:row>
      <xdr:rowOff>0</xdr:rowOff>
    </xdr:from>
    <xdr:to>
      <xdr:col>45</xdr:col>
      <xdr:colOff>0</xdr:colOff>
      <xdr:row>8</xdr:row>
      <xdr:rowOff>0</xdr:rowOff>
    </xdr:to>
    <xdr:graphicFrame>
      <xdr:nvGraphicFramePr>
        <xdr:cNvPr id="1" name="Chart 1"/>
        <xdr:cNvGraphicFramePr/>
      </xdr:nvGraphicFramePr>
      <xdr:xfrm>
        <a:off x="4591050" y="171450"/>
        <a:ext cx="1447800" cy="1304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114300</xdr:colOff>
      <xdr:row>1</xdr:row>
      <xdr:rowOff>0</xdr:rowOff>
    </xdr:from>
    <xdr:to>
      <xdr:col>45</xdr:col>
      <xdr:colOff>0</xdr:colOff>
      <xdr:row>8</xdr:row>
      <xdr:rowOff>0</xdr:rowOff>
    </xdr:to>
    <xdr:graphicFrame>
      <xdr:nvGraphicFramePr>
        <xdr:cNvPr id="1" name="Chart 1"/>
        <xdr:cNvGraphicFramePr/>
      </xdr:nvGraphicFramePr>
      <xdr:xfrm>
        <a:off x="4591050" y="171450"/>
        <a:ext cx="1447800" cy="1304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114300</xdr:colOff>
      <xdr:row>1</xdr:row>
      <xdr:rowOff>0</xdr:rowOff>
    </xdr:from>
    <xdr:to>
      <xdr:col>45</xdr:col>
      <xdr:colOff>0</xdr:colOff>
      <xdr:row>8</xdr:row>
      <xdr:rowOff>0</xdr:rowOff>
    </xdr:to>
    <xdr:graphicFrame>
      <xdr:nvGraphicFramePr>
        <xdr:cNvPr id="1" name="Chart 1"/>
        <xdr:cNvGraphicFramePr/>
      </xdr:nvGraphicFramePr>
      <xdr:xfrm>
        <a:off x="4591050" y="171450"/>
        <a:ext cx="1447800" cy="1304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indexed="10"/>
  </sheetPr>
  <dimension ref="B1:D15"/>
  <sheetViews>
    <sheetView zoomScaleSheetLayoutView="100" workbookViewId="0" topLeftCell="A1">
      <selection activeCell="D47" sqref="D47"/>
    </sheetView>
  </sheetViews>
  <sheetFormatPr defaultColWidth="9.00390625" defaultRowHeight="13.5"/>
  <cols>
    <col min="1" max="1" width="4.375" style="0" customWidth="1"/>
    <col min="2" max="2" width="9.00390625" style="1" customWidth="1"/>
    <col min="4" max="4" width="94.625" style="0" customWidth="1"/>
  </cols>
  <sheetData>
    <row r="1" spans="2:4" ht="13.5">
      <c r="B1" s="1">
        <v>1</v>
      </c>
      <c r="C1">
        <v>2</v>
      </c>
      <c r="D1">
        <v>3</v>
      </c>
    </row>
    <row r="2" spans="2:4" ht="13.5">
      <c r="B2" s="2" t="s">
        <v>432</v>
      </c>
      <c r="C2" s="3" t="s">
        <v>433</v>
      </c>
      <c r="D2" s="3" t="s">
        <v>434</v>
      </c>
    </row>
    <row r="3" spans="2:4" ht="13.5">
      <c r="B3" s="2" t="s">
        <v>435</v>
      </c>
      <c r="C3" s="2">
        <v>0</v>
      </c>
      <c r="D3" s="2" t="s">
        <v>436</v>
      </c>
    </row>
    <row r="4" spans="2:4" ht="13.5">
      <c r="B4" s="2" t="s">
        <v>437</v>
      </c>
      <c r="C4" s="2">
        <v>5</v>
      </c>
      <c r="D4" s="2" t="s">
        <v>438</v>
      </c>
    </row>
    <row r="5" spans="2:4" ht="13.5">
      <c r="B5" s="2" t="s">
        <v>441</v>
      </c>
      <c r="C5" s="2">
        <v>10</v>
      </c>
      <c r="D5" s="2" t="s">
        <v>442</v>
      </c>
    </row>
    <row r="6" spans="2:4" ht="13.5">
      <c r="B6" s="2" t="s">
        <v>443</v>
      </c>
      <c r="C6" s="2">
        <v>10</v>
      </c>
      <c r="D6" s="2" t="s">
        <v>444</v>
      </c>
    </row>
    <row r="7" spans="2:4" ht="13.5">
      <c r="B7" s="2" t="s">
        <v>447</v>
      </c>
      <c r="C7" s="2">
        <v>20</v>
      </c>
      <c r="D7" s="2" t="s">
        <v>448</v>
      </c>
    </row>
    <row r="8" spans="2:4" ht="13.5">
      <c r="B8" s="2" t="s">
        <v>449</v>
      </c>
      <c r="C8" s="2">
        <v>20</v>
      </c>
      <c r="D8" s="2" t="s">
        <v>450</v>
      </c>
    </row>
    <row r="9" spans="2:4" ht="13.5">
      <c r="B9" s="2"/>
      <c r="C9" s="5"/>
      <c r="D9" s="5"/>
    </row>
    <row r="10" spans="2:4" ht="13.5">
      <c r="B10" s="2"/>
      <c r="C10" s="5"/>
      <c r="D10" s="5"/>
    </row>
    <row r="11" spans="2:4" ht="13.5">
      <c r="B11" s="2"/>
      <c r="C11" s="5"/>
      <c r="D11" s="5"/>
    </row>
    <row r="12" spans="2:4" ht="13.5">
      <c r="B12" s="2"/>
      <c r="C12" s="5"/>
      <c r="D12" s="5"/>
    </row>
    <row r="13" spans="2:4" ht="13.5">
      <c r="B13" s="2"/>
      <c r="C13" s="5"/>
      <c r="D13" s="5"/>
    </row>
    <row r="14" spans="2:4" ht="13.5">
      <c r="B14" s="2"/>
      <c r="C14" s="5"/>
      <c r="D14" s="5"/>
    </row>
    <row r="15" spans="2:4" ht="13.5">
      <c r="B15" s="2"/>
      <c r="C15" s="5"/>
      <c r="D15" s="5"/>
    </row>
  </sheetData>
  <sheetProtection sheet="1" objects="1" scenarios="1"/>
  <autoFilter ref="A2:D8"/>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BJ264"/>
  <sheetViews>
    <sheetView workbookViewId="0" topLeftCell="A1">
      <selection activeCell="B92" sqref="B92:M92"/>
    </sheetView>
  </sheetViews>
  <sheetFormatPr defaultColWidth="9.00390625" defaultRowHeight="13.5"/>
  <cols>
    <col min="1" max="1" width="1.75390625" style="88" customWidth="1"/>
    <col min="2" max="2" width="2.50390625" style="88" customWidth="1"/>
    <col min="3" max="4" width="1.75390625" style="88" customWidth="1"/>
    <col min="5" max="10" width="1.625" style="88" customWidth="1"/>
    <col min="11" max="11" width="2.25390625" style="88" customWidth="1"/>
    <col min="12" max="44" width="1.625" style="88" customWidth="1"/>
    <col min="45" max="45" width="5.875" style="88" customWidth="1"/>
    <col min="46" max="46" width="5.75390625" style="88" customWidth="1"/>
    <col min="47" max="55" width="2.625" style="88" customWidth="1"/>
    <col min="56" max="56" width="0" style="88" hidden="1" customWidth="1"/>
    <col min="57" max="16384" width="9.00390625" style="88" customWidth="1"/>
  </cols>
  <sheetData>
    <row r="1" spans="1:54" ht="13.5">
      <c r="A1" s="107"/>
      <c r="B1" s="125" t="s">
        <v>594</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32" t="s">
        <v>88</v>
      </c>
      <c r="AT1" s="201" t="s">
        <v>595</v>
      </c>
      <c r="AU1" s="202"/>
      <c r="AV1" s="98"/>
      <c r="AW1" s="98"/>
      <c r="AX1" s="98"/>
      <c r="AY1" s="98"/>
      <c r="AZ1" s="98"/>
      <c r="BA1" s="98"/>
      <c r="BB1" s="98"/>
    </row>
    <row r="2" spans="1:54" ht="17.25" customHeight="1">
      <c r="A2" s="97"/>
      <c r="B2" s="166" t="s">
        <v>114</v>
      </c>
      <c r="C2" s="167"/>
      <c r="D2" s="168"/>
      <c r="E2" s="226" t="s">
        <v>634</v>
      </c>
      <c r="F2" s="227"/>
      <c r="G2" s="227"/>
      <c r="H2" s="227"/>
      <c r="I2" s="227"/>
      <c r="J2" s="227"/>
      <c r="K2" s="227"/>
      <c r="L2" s="227"/>
      <c r="M2" s="227"/>
      <c r="N2" s="227"/>
      <c r="O2" s="227"/>
      <c r="P2" s="227"/>
      <c r="Q2" s="227"/>
      <c r="R2" s="227"/>
      <c r="S2" s="227"/>
      <c r="T2" s="227"/>
      <c r="U2" s="227"/>
      <c r="V2" s="227"/>
      <c r="W2" s="227"/>
      <c r="X2" s="227"/>
      <c r="Y2" s="220"/>
      <c r="Z2" s="221"/>
      <c r="AA2" s="221"/>
      <c r="AB2" s="221"/>
      <c r="AC2" s="221"/>
      <c r="AD2" s="221"/>
      <c r="AE2" s="221"/>
      <c r="AF2" s="221"/>
      <c r="AG2" s="221"/>
      <c r="AH2" s="221"/>
      <c r="AI2" s="221"/>
      <c r="AJ2" s="222"/>
      <c r="AK2" s="89"/>
      <c r="AL2" s="89"/>
      <c r="AM2" s="89"/>
      <c r="AN2" s="89"/>
      <c r="AO2" s="89"/>
      <c r="AP2" s="89"/>
      <c r="AQ2" s="89"/>
      <c r="AR2" s="90"/>
      <c r="AS2" s="98"/>
      <c r="AT2" s="203" t="s">
        <v>115</v>
      </c>
      <c r="AU2" s="204"/>
      <c r="AV2" s="98"/>
      <c r="AW2" s="98"/>
      <c r="AX2" s="98"/>
      <c r="AY2" s="98"/>
      <c r="AZ2" s="98"/>
      <c r="BA2" s="98"/>
      <c r="BB2" s="98"/>
    </row>
    <row r="3" spans="1:54" ht="3.75" customHeight="1">
      <c r="A3" s="97"/>
      <c r="B3" s="98"/>
      <c r="C3" s="98"/>
      <c r="D3" s="98"/>
      <c r="E3" s="98"/>
      <c r="F3" s="98"/>
      <c r="G3" s="98"/>
      <c r="H3" s="98"/>
      <c r="I3" s="98"/>
      <c r="J3" s="98"/>
      <c r="K3" s="98"/>
      <c r="L3" s="98"/>
      <c r="M3" s="98"/>
      <c r="N3" s="98"/>
      <c r="O3" s="98"/>
      <c r="P3" s="98"/>
      <c r="Q3" s="98"/>
      <c r="R3" s="98"/>
      <c r="S3" s="98"/>
      <c r="T3" s="91"/>
      <c r="U3" s="91"/>
      <c r="V3" s="91"/>
      <c r="W3" s="91"/>
      <c r="X3" s="91"/>
      <c r="Y3" s="208"/>
      <c r="Z3" s="209"/>
      <c r="AA3" s="209"/>
      <c r="AB3" s="209"/>
      <c r="AC3" s="209"/>
      <c r="AD3" s="209"/>
      <c r="AE3" s="209"/>
      <c r="AF3" s="209"/>
      <c r="AG3" s="209"/>
      <c r="AH3" s="209"/>
      <c r="AI3" s="209"/>
      <c r="AJ3" s="210"/>
      <c r="AK3" s="91"/>
      <c r="AL3" s="91"/>
      <c r="AM3" s="91"/>
      <c r="AN3" s="91"/>
      <c r="AO3" s="91"/>
      <c r="AP3" s="91"/>
      <c r="AQ3" s="91"/>
      <c r="AR3" s="92"/>
      <c r="AS3" s="98"/>
      <c r="AT3" s="98"/>
      <c r="AU3" s="99"/>
      <c r="AV3" s="98"/>
      <c r="AW3" s="98"/>
      <c r="AX3" s="98"/>
      <c r="AY3" s="98"/>
      <c r="AZ3" s="98"/>
      <c r="BA3" s="98"/>
      <c r="BB3" s="98"/>
    </row>
    <row r="4" spans="1:54" ht="18" customHeight="1">
      <c r="A4" s="97"/>
      <c r="B4" s="166" t="s">
        <v>116</v>
      </c>
      <c r="C4" s="167"/>
      <c r="D4" s="168"/>
      <c r="E4" s="226" t="s">
        <v>635</v>
      </c>
      <c r="F4" s="227"/>
      <c r="G4" s="227"/>
      <c r="H4" s="227"/>
      <c r="I4" s="227"/>
      <c r="J4" s="227"/>
      <c r="K4" s="227"/>
      <c r="L4" s="227"/>
      <c r="M4" s="227"/>
      <c r="N4" s="227"/>
      <c r="O4" s="227"/>
      <c r="P4" s="227"/>
      <c r="Q4" s="227"/>
      <c r="R4" s="227"/>
      <c r="S4" s="227"/>
      <c r="T4" s="227"/>
      <c r="U4" s="227"/>
      <c r="V4" s="227"/>
      <c r="W4" s="227"/>
      <c r="X4" s="227"/>
      <c r="Y4" s="208"/>
      <c r="Z4" s="209"/>
      <c r="AA4" s="209"/>
      <c r="AB4" s="209"/>
      <c r="AC4" s="209"/>
      <c r="AD4" s="209"/>
      <c r="AE4" s="209"/>
      <c r="AF4" s="209"/>
      <c r="AG4" s="209"/>
      <c r="AH4" s="209"/>
      <c r="AI4" s="209"/>
      <c r="AJ4" s="210"/>
      <c r="AK4" s="91"/>
      <c r="AL4" s="91"/>
      <c r="AM4" s="91"/>
      <c r="AN4" s="91"/>
      <c r="AO4" s="91"/>
      <c r="AP4" s="91"/>
      <c r="AQ4" s="91"/>
      <c r="AR4" s="92"/>
      <c r="AS4" s="98"/>
      <c r="AT4" s="98"/>
      <c r="AU4" s="99"/>
      <c r="AV4" s="98"/>
      <c r="AW4" s="98"/>
      <c r="AX4" s="98"/>
      <c r="AY4" s="98"/>
      <c r="AZ4" s="98"/>
      <c r="BA4" s="98"/>
      <c r="BB4" s="98"/>
    </row>
    <row r="5" spans="1:54" ht="3.75" customHeight="1">
      <c r="A5" s="97"/>
      <c r="B5" s="98"/>
      <c r="C5" s="98"/>
      <c r="D5" s="98"/>
      <c r="E5" s="98"/>
      <c r="F5" s="98"/>
      <c r="G5" s="98"/>
      <c r="H5" s="98"/>
      <c r="I5" s="98"/>
      <c r="J5" s="98"/>
      <c r="K5" s="98"/>
      <c r="L5" s="98"/>
      <c r="M5" s="36"/>
      <c r="N5" s="98"/>
      <c r="O5" s="98"/>
      <c r="P5" s="98"/>
      <c r="Q5" s="98"/>
      <c r="R5" s="98"/>
      <c r="S5" s="98"/>
      <c r="T5" s="91"/>
      <c r="U5" s="91"/>
      <c r="V5" s="91"/>
      <c r="W5" s="91"/>
      <c r="X5" s="91"/>
      <c r="Y5" s="208"/>
      <c r="Z5" s="209"/>
      <c r="AA5" s="209"/>
      <c r="AB5" s="209"/>
      <c r="AC5" s="209"/>
      <c r="AD5" s="209"/>
      <c r="AE5" s="209"/>
      <c r="AF5" s="209"/>
      <c r="AG5" s="209"/>
      <c r="AH5" s="209"/>
      <c r="AI5" s="209"/>
      <c r="AJ5" s="210"/>
      <c r="AK5" s="91"/>
      <c r="AL5" s="91"/>
      <c r="AM5" s="91"/>
      <c r="AN5" s="91"/>
      <c r="AO5" s="91"/>
      <c r="AP5" s="91"/>
      <c r="AQ5" s="91"/>
      <c r="AR5" s="92"/>
      <c r="AS5" s="98"/>
      <c r="AT5" s="98"/>
      <c r="AU5" s="99"/>
      <c r="AV5" s="98"/>
      <c r="AW5" s="98"/>
      <c r="AX5" s="98"/>
      <c r="AY5" s="98"/>
      <c r="AZ5" s="98"/>
      <c r="BA5" s="98"/>
      <c r="BB5" s="98"/>
    </row>
    <row r="6" spans="1:54" ht="43.5" customHeight="1">
      <c r="A6" s="97"/>
      <c r="B6" s="166" t="s">
        <v>465</v>
      </c>
      <c r="C6" s="167"/>
      <c r="D6" s="168"/>
      <c r="E6" s="226" t="s">
        <v>636</v>
      </c>
      <c r="F6" s="227"/>
      <c r="G6" s="227"/>
      <c r="H6" s="227"/>
      <c r="I6" s="227"/>
      <c r="J6" s="227"/>
      <c r="K6" s="227"/>
      <c r="L6" s="227"/>
      <c r="M6" s="227"/>
      <c r="N6" s="227"/>
      <c r="O6" s="227"/>
      <c r="P6" s="227"/>
      <c r="Q6" s="227"/>
      <c r="R6" s="227"/>
      <c r="S6" s="227"/>
      <c r="T6" s="227"/>
      <c r="U6" s="227"/>
      <c r="V6" s="227"/>
      <c r="W6" s="227"/>
      <c r="X6" s="227"/>
      <c r="Y6" s="208"/>
      <c r="Z6" s="209"/>
      <c r="AA6" s="209"/>
      <c r="AB6" s="209"/>
      <c r="AC6" s="209"/>
      <c r="AD6" s="209"/>
      <c r="AE6" s="209"/>
      <c r="AF6" s="209"/>
      <c r="AG6" s="209"/>
      <c r="AH6" s="209"/>
      <c r="AI6" s="209"/>
      <c r="AJ6" s="210"/>
      <c r="AK6" s="93"/>
      <c r="AL6" s="93"/>
      <c r="AM6" s="93"/>
      <c r="AN6" s="93"/>
      <c r="AO6" s="93"/>
      <c r="AP6" s="93"/>
      <c r="AQ6" s="93"/>
      <c r="AR6" s="94"/>
      <c r="AS6" s="98"/>
      <c r="AT6" s="98"/>
      <c r="AU6" s="99"/>
      <c r="AV6" s="98"/>
      <c r="AW6" s="98"/>
      <c r="AX6" s="98"/>
      <c r="AY6" s="98"/>
      <c r="AZ6" s="98"/>
      <c r="BA6" s="98"/>
      <c r="BB6" s="98"/>
    </row>
    <row r="7" spans="1:54" ht="3" customHeight="1">
      <c r="A7" s="97"/>
      <c r="B7" s="98"/>
      <c r="C7" s="22"/>
      <c r="D7" s="98"/>
      <c r="E7" s="98"/>
      <c r="F7" s="98"/>
      <c r="G7" s="98"/>
      <c r="H7" s="98"/>
      <c r="I7" s="98"/>
      <c r="J7" s="98"/>
      <c r="K7" s="98"/>
      <c r="L7" s="98"/>
      <c r="M7" s="98"/>
      <c r="N7" s="98"/>
      <c r="O7" s="98"/>
      <c r="P7" s="98"/>
      <c r="Q7" s="98"/>
      <c r="R7" s="98"/>
      <c r="S7" s="98"/>
      <c r="T7" s="98"/>
      <c r="U7" s="98"/>
      <c r="V7" s="98"/>
      <c r="W7" s="98"/>
      <c r="X7" s="98"/>
      <c r="Y7" s="208"/>
      <c r="Z7" s="209"/>
      <c r="AA7" s="209"/>
      <c r="AB7" s="209"/>
      <c r="AC7" s="209"/>
      <c r="AD7" s="209"/>
      <c r="AE7" s="209"/>
      <c r="AF7" s="209"/>
      <c r="AG7" s="209"/>
      <c r="AH7" s="209"/>
      <c r="AI7" s="209"/>
      <c r="AJ7" s="210"/>
      <c r="AK7" s="98"/>
      <c r="AL7" s="98"/>
      <c r="AM7" s="98"/>
      <c r="AN7" s="98"/>
      <c r="AO7" s="98"/>
      <c r="AP7" s="98"/>
      <c r="AQ7" s="98"/>
      <c r="AR7" s="98"/>
      <c r="AS7" s="98"/>
      <c r="AT7" s="98"/>
      <c r="AU7" s="99"/>
      <c r="AV7" s="98"/>
      <c r="AW7" s="98"/>
      <c r="AX7" s="98"/>
      <c r="AY7" s="98"/>
      <c r="AZ7" s="98"/>
      <c r="BA7" s="98"/>
      <c r="BB7" s="98"/>
    </row>
    <row r="8" spans="1:54" ht="13.5">
      <c r="A8" s="97"/>
      <c r="B8" s="126" t="s">
        <v>117</v>
      </c>
      <c r="C8" s="98"/>
      <c r="D8" s="98"/>
      <c r="E8" s="98"/>
      <c r="F8" s="98"/>
      <c r="G8" s="98"/>
      <c r="H8" s="98"/>
      <c r="I8" s="98"/>
      <c r="J8" s="98"/>
      <c r="K8" s="98"/>
      <c r="L8" s="98"/>
      <c r="M8" s="98"/>
      <c r="N8" s="98"/>
      <c r="O8" s="98"/>
      <c r="P8" s="98"/>
      <c r="Q8" s="98"/>
      <c r="R8" s="98"/>
      <c r="S8" s="98"/>
      <c r="T8" s="98"/>
      <c r="U8" s="98"/>
      <c r="V8" s="98"/>
      <c r="W8" s="98"/>
      <c r="X8" s="98"/>
      <c r="Y8" s="223"/>
      <c r="Z8" s="224"/>
      <c r="AA8" s="224"/>
      <c r="AB8" s="224"/>
      <c r="AC8" s="224"/>
      <c r="AD8" s="224"/>
      <c r="AE8" s="224"/>
      <c r="AF8" s="224"/>
      <c r="AG8" s="224"/>
      <c r="AH8" s="224"/>
      <c r="AI8" s="224"/>
      <c r="AJ8" s="225"/>
      <c r="AK8" s="98"/>
      <c r="AL8" s="98"/>
      <c r="AM8" s="98"/>
      <c r="AN8" s="98"/>
      <c r="AO8" s="98"/>
      <c r="AP8" s="98"/>
      <c r="AQ8" s="98"/>
      <c r="AR8" s="98"/>
      <c r="AS8" s="98"/>
      <c r="AT8" s="98"/>
      <c r="AU8" s="99"/>
      <c r="AV8" s="98"/>
      <c r="AW8" s="98"/>
      <c r="AX8" s="98"/>
      <c r="AY8" s="98"/>
      <c r="AZ8" s="98"/>
      <c r="BA8" s="98"/>
      <c r="BB8" s="98"/>
    </row>
    <row r="9" spans="1:54" ht="9.75" customHeight="1">
      <c r="A9" s="97"/>
      <c r="B9" s="154" t="s">
        <v>118</v>
      </c>
      <c r="C9" s="155"/>
      <c r="D9" s="156"/>
      <c r="E9" s="144" t="s">
        <v>432</v>
      </c>
      <c r="F9" s="145"/>
      <c r="G9" s="145"/>
      <c r="H9" s="145"/>
      <c r="I9" s="145"/>
      <c r="J9" s="145"/>
      <c r="K9" s="145"/>
      <c r="L9" s="146"/>
      <c r="M9" s="179" t="s">
        <v>119</v>
      </c>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1"/>
      <c r="AT9" s="86" t="s">
        <v>464</v>
      </c>
      <c r="AU9" s="99"/>
      <c r="AV9" s="98"/>
      <c r="AW9" s="98"/>
      <c r="AX9" s="98"/>
      <c r="AY9" s="98"/>
      <c r="AZ9" s="98"/>
      <c r="BA9" s="98"/>
      <c r="BB9" s="98"/>
    </row>
    <row r="10" spans="1:54" ht="19.5" customHeight="1">
      <c r="A10" s="97"/>
      <c r="B10" s="157"/>
      <c r="C10" s="158"/>
      <c r="D10" s="159"/>
      <c r="E10" s="141" t="s">
        <v>443</v>
      </c>
      <c r="F10" s="142"/>
      <c r="G10" s="142"/>
      <c r="H10" s="142"/>
      <c r="I10" s="142"/>
      <c r="J10" s="142"/>
      <c r="K10" s="142"/>
      <c r="L10" s="139"/>
      <c r="M10" s="211" t="str">
        <f ca="1">IF(E10="","",VLOOKUP(E10,INDIRECT(CONCATENATE($K$111,"属性",$K$116,"$B$3:$m$146")),3,0))</f>
        <v>自分のＨＰが０以下になり、「行動不能」状態となった時、止めを刺した相手に無条件で２ダメージを与えることができます。この能力は１ゲーム中に１回しか使えません。また魔族は生来「翼」を持っています。ただし飛ぶためには［飛行］が必要です。</v>
      </c>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3"/>
      <c r="AT10" s="95">
        <f ca="1">IF(E10="","",VLOOKUP(E10,INDIRECT(CONCATENATE($K$111,"属性",$K$116,"$B$3:$m$146")),2,0))</f>
        <v>10</v>
      </c>
      <c r="AU10" s="99"/>
      <c r="AV10" s="98"/>
      <c r="AW10" s="98"/>
      <c r="AX10" s="98"/>
      <c r="AY10" s="98"/>
      <c r="AZ10" s="98"/>
      <c r="BA10" s="98"/>
      <c r="BB10" s="98"/>
    </row>
    <row r="11" spans="1:54" ht="5.25" customHeight="1">
      <c r="A11" s="97"/>
      <c r="B11" s="98"/>
      <c r="C11" s="22"/>
      <c r="D11" s="98"/>
      <c r="E11" s="85"/>
      <c r="F11" s="96"/>
      <c r="G11" s="98"/>
      <c r="H11" s="98"/>
      <c r="I11" s="98"/>
      <c r="J11" s="98"/>
      <c r="K11" s="98"/>
      <c r="L11" s="98"/>
      <c r="M11" s="211"/>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3"/>
      <c r="AT11" s="98"/>
      <c r="AU11" s="99"/>
      <c r="AV11" s="98"/>
      <c r="AW11" s="98"/>
      <c r="AX11" s="98"/>
      <c r="AY11" s="98"/>
      <c r="AZ11" s="98"/>
      <c r="BA11" s="98"/>
      <c r="BB11" s="98"/>
    </row>
    <row r="12" spans="1:54" ht="11.25" customHeight="1">
      <c r="A12" s="97"/>
      <c r="B12" s="154" t="s">
        <v>120</v>
      </c>
      <c r="C12" s="155"/>
      <c r="D12" s="156"/>
      <c r="E12" s="144" t="s">
        <v>121</v>
      </c>
      <c r="F12" s="145"/>
      <c r="G12" s="145"/>
      <c r="H12" s="145"/>
      <c r="I12" s="145"/>
      <c r="J12" s="145"/>
      <c r="K12" s="145"/>
      <c r="L12" s="146"/>
      <c r="M12" s="211"/>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3"/>
      <c r="AT12" s="98"/>
      <c r="AU12" s="99"/>
      <c r="AV12" s="98"/>
      <c r="AW12" s="98"/>
      <c r="AX12" s="98"/>
      <c r="AY12" s="98"/>
      <c r="AZ12" s="98"/>
      <c r="BA12" s="98"/>
      <c r="BB12" s="98"/>
    </row>
    <row r="13" spans="1:54" ht="18.75" customHeight="1">
      <c r="A13" s="97"/>
      <c r="B13" s="157"/>
      <c r="C13" s="158"/>
      <c r="D13" s="159"/>
      <c r="E13" s="140">
        <f>IF(COUNTIF($B$85:$M$93,"頑丈")=1,2,IF(COUNTIF($B$85:$M$93,"病弱")=1,-1,0))+6+IF(COUNTIF($E$10,"少女少年")=1,1,0)</f>
        <v>6</v>
      </c>
      <c r="F13" s="171"/>
      <c r="G13" s="171"/>
      <c r="H13" s="171"/>
      <c r="I13" s="171"/>
      <c r="J13" s="171"/>
      <c r="K13" s="171"/>
      <c r="L13" s="172"/>
      <c r="M13" s="211"/>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3"/>
      <c r="AT13" s="98"/>
      <c r="AU13" s="99"/>
      <c r="AV13" s="98"/>
      <c r="AW13" s="98"/>
      <c r="AX13" s="98"/>
      <c r="AY13" s="98"/>
      <c r="AZ13" s="98"/>
      <c r="BA13" s="98"/>
      <c r="BB13" s="98"/>
    </row>
    <row r="14" spans="1:54" ht="6" customHeight="1">
      <c r="A14" s="97"/>
      <c r="B14" s="98"/>
      <c r="C14" s="22"/>
      <c r="D14" s="98"/>
      <c r="E14" s="85"/>
      <c r="F14" s="96"/>
      <c r="G14" s="98"/>
      <c r="H14" s="98"/>
      <c r="I14" s="98"/>
      <c r="J14" s="98"/>
      <c r="K14" s="98"/>
      <c r="L14" s="98"/>
      <c r="M14" s="211"/>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3"/>
      <c r="AT14" s="98"/>
      <c r="AU14" s="99"/>
      <c r="AV14" s="98"/>
      <c r="AW14" s="98"/>
      <c r="AX14" s="98"/>
      <c r="AY14" s="98"/>
      <c r="AZ14" s="98"/>
      <c r="BA14" s="98"/>
      <c r="BB14" s="98"/>
    </row>
    <row r="15" spans="1:54" ht="9.75" customHeight="1">
      <c r="A15" s="97"/>
      <c r="B15" s="154" t="s">
        <v>122</v>
      </c>
      <c r="C15" s="155"/>
      <c r="D15" s="156"/>
      <c r="E15" s="144" t="s">
        <v>121</v>
      </c>
      <c r="F15" s="145"/>
      <c r="G15" s="145"/>
      <c r="H15" s="145"/>
      <c r="I15" s="145"/>
      <c r="J15" s="145"/>
      <c r="K15" s="145"/>
      <c r="L15" s="146"/>
      <c r="M15" s="211"/>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3"/>
      <c r="AT15" s="98"/>
      <c r="AU15" s="99"/>
      <c r="AV15" s="98"/>
      <c r="AW15" s="98"/>
      <c r="AX15" s="98"/>
      <c r="AY15" s="98"/>
      <c r="AZ15" s="98"/>
      <c r="BA15" s="98"/>
      <c r="BB15" s="98"/>
    </row>
    <row r="16" spans="1:54" ht="17.25" customHeight="1">
      <c r="A16" s="97"/>
      <c r="B16" s="157"/>
      <c r="C16" s="158"/>
      <c r="D16" s="159"/>
      <c r="E16" s="140">
        <v>3</v>
      </c>
      <c r="F16" s="171"/>
      <c r="G16" s="171"/>
      <c r="H16" s="171"/>
      <c r="I16" s="171"/>
      <c r="J16" s="171"/>
      <c r="K16" s="171"/>
      <c r="L16" s="172"/>
      <c r="M16" s="214"/>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6"/>
      <c r="AT16" s="98"/>
      <c r="AU16" s="99"/>
      <c r="AV16" s="98"/>
      <c r="AW16" s="98"/>
      <c r="AX16" s="98"/>
      <c r="AY16" s="98"/>
      <c r="AZ16" s="98"/>
      <c r="BA16" s="98"/>
      <c r="BB16" s="98"/>
    </row>
    <row r="17" spans="1:54" ht="4.5" customHeight="1">
      <c r="A17" s="97"/>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9"/>
      <c r="AV17" s="98"/>
      <c r="AW17" s="98"/>
      <c r="AX17" s="98"/>
      <c r="AY17" s="98"/>
      <c r="AZ17" s="98"/>
      <c r="BA17" s="98"/>
      <c r="BB17" s="98"/>
    </row>
    <row r="18" spans="1:54" ht="14.25" customHeight="1">
      <c r="A18" s="97"/>
      <c r="B18" s="126" t="s">
        <v>117</v>
      </c>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9"/>
      <c r="AV18" s="98"/>
      <c r="AW18" s="98"/>
      <c r="AX18" s="98"/>
      <c r="AY18" s="98"/>
      <c r="AZ18" s="98"/>
      <c r="BA18" s="98"/>
      <c r="BB18" s="98"/>
    </row>
    <row r="19" spans="1:54" ht="10.5" customHeight="1">
      <c r="A19" s="97"/>
      <c r="B19" s="193" t="s">
        <v>700</v>
      </c>
      <c r="C19" s="194"/>
      <c r="D19" s="194"/>
      <c r="E19" s="194"/>
      <c r="F19" s="194"/>
      <c r="G19" s="194"/>
      <c r="H19" s="195"/>
      <c r="I19" s="169" t="s">
        <v>432</v>
      </c>
      <c r="J19" s="170"/>
      <c r="K19" s="170"/>
      <c r="L19" s="170"/>
      <c r="M19" s="170"/>
      <c r="N19" s="170"/>
      <c r="O19" s="170"/>
      <c r="P19" s="170"/>
      <c r="Q19" s="170"/>
      <c r="R19" s="170"/>
      <c r="S19" s="170"/>
      <c r="T19" s="170"/>
      <c r="U19" s="170"/>
      <c r="V19" s="170"/>
      <c r="W19" s="170"/>
      <c r="X19" s="170"/>
      <c r="Y19" s="170"/>
      <c r="Z19" s="170"/>
      <c r="AA19" s="162"/>
      <c r="AB19" s="162"/>
      <c r="AC19" s="162"/>
      <c r="AD19" s="162"/>
      <c r="AE19" s="162"/>
      <c r="AF19" s="162"/>
      <c r="AG19" s="162"/>
      <c r="AH19" s="162"/>
      <c r="AI19" s="162"/>
      <c r="AJ19" s="162"/>
      <c r="AK19" s="162"/>
      <c r="AL19" s="162"/>
      <c r="AM19" s="163"/>
      <c r="AN19" s="144" t="s">
        <v>462</v>
      </c>
      <c r="AO19" s="145"/>
      <c r="AP19" s="145"/>
      <c r="AQ19" s="145"/>
      <c r="AR19" s="146"/>
      <c r="AS19" s="87" t="s">
        <v>463</v>
      </c>
      <c r="AT19" s="32" t="s">
        <v>464</v>
      </c>
      <c r="AU19" s="99"/>
      <c r="AV19" s="98"/>
      <c r="AW19" s="98"/>
      <c r="AX19" s="98"/>
      <c r="AY19" s="98"/>
      <c r="AZ19" s="98"/>
      <c r="BA19" s="98"/>
      <c r="BB19" s="98"/>
    </row>
    <row r="20" spans="1:54" ht="23.25" customHeight="1">
      <c r="A20" s="97"/>
      <c r="B20" s="196"/>
      <c r="C20" s="197"/>
      <c r="D20" s="197"/>
      <c r="E20" s="197"/>
      <c r="F20" s="197"/>
      <c r="G20" s="197"/>
      <c r="H20" s="198"/>
      <c r="I20" s="199" t="s">
        <v>562</v>
      </c>
      <c r="J20" s="200"/>
      <c r="K20" s="200"/>
      <c r="L20" s="200"/>
      <c r="M20" s="200"/>
      <c r="N20" s="200"/>
      <c r="O20" s="200"/>
      <c r="P20" s="200"/>
      <c r="Q20" s="200"/>
      <c r="R20" s="200"/>
      <c r="S20" s="200"/>
      <c r="T20" s="200"/>
      <c r="U20" s="200"/>
      <c r="V20" s="200"/>
      <c r="W20" s="200"/>
      <c r="X20" s="200"/>
      <c r="Y20" s="200"/>
      <c r="Z20" s="200"/>
      <c r="AA20" s="160"/>
      <c r="AB20" s="160"/>
      <c r="AC20" s="160"/>
      <c r="AD20" s="160"/>
      <c r="AE20" s="160"/>
      <c r="AF20" s="160"/>
      <c r="AG20" s="160"/>
      <c r="AH20" s="160"/>
      <c r="AI20" s="160"/>
      <c r="AJ20" s="160"/>
      <c r="AK20" s="160"/>
      <c r="AL20" s="160"/>
      <c r="AM20" s="161"/>
      <c r="AN20" s="190">
        <f ca="1">IF(I20="","",VLOOKUP(I20,INDIRECT(CONCATENATE($K$111,"装備",$K$116,"$B$3:$m$146")),9,0))</f>
        <v>2</v>
      </c>
      <c r="AO20" s="191"/>
      <c r="AP20" s="191"/>
      <c r="AQ20" s="191"/>
      <c r="AR20" s="192"/>
      <c r="AS20" s="35">
        <f ca="1">IF(I20="","",VLOOKUP(I20,INDIRECT(CONCATENATE($K$111,"装備",$K$116,"$B$3:$m$146")),10,0))</f>
        <v>0</v>
      </c>
      <c r="AT20" s="80">
        <f ca="1">IF(I20="","",VLOOKUP(I20,INDIRECT(CONCATENATE($K$111,"装備",$K$116,"$B$3:$m$146")),11,0))</f>
        <v>10</v>
      </c>
      <c r="AU20" s="99"/>
      <c r="AV20" s="98"/>
      <c r="AW20" s="98"/>
      <c r="AX20" s="98"/>
      <c r="AY20" s="98"/>
      <c r="AZ20" s="98"/>
      <c r="BA20" s="98"/>
      <c r="BB20" s="98"/>
    </row>
    <row r="21" spans="1:54" ht="9.75" customHeight="1">
      <c r="A21" s="97"/>
      <c r="B21" s="169" t="s">
        <v>126</v>
      </c>
      <c r="C21" s="170"/>
      <c r="D21" s="170"/>
      <c r="E21" s="170"/>
      <c r="F21" s="170"/>
      <c r="G21" s="170"/>
      <c r="H21" s="170"/>
      <c r="I21" s="170"/>
      <c r="J21" s="170"/>
      <c r="K21" s="170"/>
      <c r="L21" s="143"/>
      <c r="M21" s="169" t="s">
        <v>0</v>
      </c>
      <c r="N21" s="170"/>
      <c r="O21" s="170"/>
      <c r="P21" s="170"/>
      <c r="Q21" s="170"/>
      <c r="R21" s="170"/>
      <c r="S21" s="170"/>
      <c r="T21" s="170"/>
      <c r="U21" s="170"/>
      <c r="V21" s="170"/>
      <c r="W21" s="170"/>
      <c r="X21" s="170"/>
      <c r="Y21" s="170"/>
      <c r="Z21" s="170"/>
      <c r="AA21" s="170"/>
      <c r="AB21" s="170"/>
      <c r="AC21" s="170"/>
      <c r="AD21" s="170"/>
      <c r="AE21" s="143"/>
      <c r="AF21" s="205"/>
      <c r="AG21" s="206"/>
      <c r="AH21" s="206"/>
      <c r="AI21" s="206"/>
      <c r="AJ21" s="206"/>
      <c r="AK21" s="206"/>
      <c r="AL21" s="206"/>
      <c r="AM21" s="206"/>
      <c r="AN21" s="206"/>
      <c r="AO21" s="206"/>
      <c r="AP21" s="206"/>
      <c r="AQ21" s="206"/>
      <c r="AR21" s="207"/>
      <c r="AS21" s="78"/>
      <c r="AT21" s="81"/>
      <c r="AU21" s="99"/>
      <c r="AV21" s="98"/>
      <c r="AW21" s="98"/>
      <c r="AX21" s="98"/>
      <c r="AY21" s="98"/>
      <c r="AZ21" s="98"/>
      <c r="BA21" s="98"/>
      <c r="BB21" s="98"/>
    </row>
    <row r="22" spans="1:54" ht="20.25" customHeight="1">
      <c r="A22" s="97"/>
      <c r="B22" s="176" t="str">
        <f ca="1">IF(I20="","",VLOOKUP(I20,INDIRECT(CONCATENATE($K$111,"装備",$K$116,"$B$3:$m$146")),5,0))</f>
        <v>15㎝／15㎝</v>
      </c>
      <c r="C22" s="177"/>
      <c r="D22" s="177"/>
      <c r="E22" s="177"/>
      <c r="F22" s="177"/>
      <c r="G22" s="177"/>
      <c r="H22" s="177"/>
      <c r="I22" s="177"/>
      <c r="J22" s="177"/>
      <c r="K22" s="177"/>
      <c r="L22" s="178"/>
      <c r="M22" s="217" t="str">
        <f ca="1">IF(I20="","",VLOOKUP(I20,INDIRECT(CONCATENATE($K$111,"装備",$K$116,"$B$3:$m$146")),2,0))</f>
        <v>重白兵戦武器</v>
      </c>
      <c r="N22" s="218"/>
      <c r="O22" s="218"/>
      <c r="P22" s="218"/>
      <c r="Q22" s="218"/>
      <c r="R22" s="218"/>
      <c r="S22" s="218"/>
      <c r="T22" s="218"/>
      <c r="U22" s="218"/>
      <c r="V22" s="218"/>
      <c r="W22" s="218"/>
      <c r="X22" s="218"/>
      <c r="Y22" s="218"/>
      <c r="Z22" s="218"/>
      <c r="AA22" s="218"/>
      <c r="AB22" s="218"/>
      <c r="AC22" s="218"/>
      <c r="AD22" s="218"/>
      <c r="AE22" s="219"/>
      <c r="AF22" s="196"/>
      <c r="AG22" s="197"/>
      <c r="AH22" s="197"/>
      <c r="AI22" s="197"/>
      <c r="AJ22" s="197"/>
      <c r="AK22" s="197"/>
      <c r="AL22" s="197"/>
      <c r="AM22" s="197"/>
      <c r="AN22" s="197"/>
      <c r="AO22" s="197"/>
      <c r="AP22" s="197"/>
      <c r="AQ22" s="197"/>
      <c r="AR22" s="198"/>
      <c r="AS22" s="98"/>
      <c r="AT22" s="98"/>
      <c r="AU22" s="99"/>
      <c r="AV22" s="98"/>
      <c r="AW22" s="98"/>
      <c r="AX22" s="98"/>
      <c r="AY22" s="98"/>
      <c r="AZ22" s="98"/>
      <c r="BA22" s="98"/>
      <c r="BB22" s="98"/>
    </row>
    <row r="23" spans="1:54" ht="11.25" customHeight="1">
      <c r="A23" s="97"/>
      <c r="B23" s="97"/>
      <c r="C23" s="98"/>
      <c r="D23" s="98"/>
      <c r="E23" s="152">
        <v>0</v>
      </c>
      <c r="F23" s="152"/>
      <c r="G23" s="152">
        <v>15</v>
      </c>
      <c r="H23" s="152"/>
      <c r="I23" s="152">
        <v>30</v>
      </c>
      <c r="J23" s="152"/>
      <c r="K23" s="152">
        <v>45</v>
      </c>
      <c r="L23" s="152"/>
      <c r="M23" s="152">
        <v>60</v>
      </c>
      <c r="N23" s="152"/>
      <c r="O23" s="152">
        <v>75</v>
      </c>
      <c r="P23" s="152"/>
      <c r="Q23" s="152">
        <v>90</v>
      </c>
      <c r="R23" s="152"/>
      <c r="S23" s="152">
        <v>105</v>
      </c>
      <c r="T23" s="152"/>
      <c r="U23" s="152">
        <v>120</v>
      </c>
      <c r="V23" s="152"/>
      <c r="W23" s="152">
        <v>135</v>
      </c>
      <c r="X23" s="152"/>
      <c r="Y23" s="152">
        <v>150</v>
      </c>
      <c r="Z23" s="152"/>
      <c r="AA23" s="152">
        <v>165</v>
      </c>
      <c r="AB23" s="152"/>
      <c r="AC23" s="152">
        <v>180</v>
      </c>
      <c r="AD23" s="152"/>
      <c r="AE23" s="152">
        <v>195</v>
      </c>
      <c r="AF23" s="152"/>
      <c r="AG23" s="152">
        <v>210</v>
      </c>
      <c r="AH23" s="152"/>
      <c r="AI23" s="152">
        <v>225</v>
      </c>
      <c r="AJ23" s="152"/>
      <c r="AK23" s="152">
        <v>240</v>
      </c>
      <c r="AL23" s="152"/>
      <c r="AM23" s="152">
        <v>255</v>
      </c>
      <c r="AN23" s="152"/>
      <c r="AO23" s="152">
        <v>270</v>
      </c>
      <c r="AP23" s="152"/>
      <c r="AQ23" s="152">
        <v>285</v>
      </c>
      <c r="AR23" s="153"/>
      <c r="AS23" s="98"/>
      <c r="AT23" s="98"/>
      <c r="AU23" s="99"/>
      <c r="AV23" s="98"/>
      <c r="AW23" s="98"/>
      <c r="AX23" s="98"/>
      <c r="AY23" s="98"/>
      <c r="AZ23" s="98"/>
      <c r="BA23" s="98"/>
      <c r="BB23" s="98"/>
    </row>
    <row r="24" spans="1:54" ht="3.75" customHeight="1">
      <c r="A24" s="97"/>
      <c r="B24" s="164" t="s">
        <v>695</v>
      </c>
      <c r="C24" s="165"/>
      <c r="D24" s="165"/>
      <c r="E24" s="165"/>
      <c r="F24" s="150"/>
      <c r="G24" s="151"/>
      <c r="H24" s="150"/>
      <c r="I24" s="151"/>
      <c r="J24" s="150"/>
      <c r="K24" s="151"/>
      <c r="L24" s="150"/>
      <c r="M24" s="151"/>
      <c r="N24" s="150"/>
      <c r="O24" s="151"/>
      <c r="P24" s="150"/>
      <c r="Q24" s="151"/>
      <c r="R24" s="150"/>
      <c r="S24" s="151"/>
      <c r="T24" s="150"/>
      <c r="U24" s="151"/>
      <c r="V24" s="150"/>
      <c r="W24" s="151"/>
      <c r="X24" s="150"/>
      <c r="Y24" s="151"/>
      <c r="Z24" s="150"/>
      <c r="AA24" s="151"/>
      <c r="AB24" s="150"/>
      <c r="AC24" s="151"/>
      <c r="AD24" s="150"/>
      <c r="AE24" s="151"/>
      <c r="AF24" s="150"/>
      <c r="AG24" s="151"/>
      <c r="AH24" s="150"/>
      <c r="AI24" s="151"/>
      <c r="AJ24" s="150"/>
      <c r="AK24" s="151"/>
      <c r="AL24" s="150"/>
      <c r="AM24" s="151"/>
      <c r="AN24" s="150"/>
      <c r="AO24" s="151"/>
      <c r="AP24" s="150"/>
      <c r="AQ24" s="151"/>
      <c r="AR24" s="99"/>
      <c r="AS24" s="98"/>
      <c r="AT24" s="98"/>
      <c r="AU24" s="99"/>
      <c r="AV24" s="98"/>
      <c r="AW24" s="98"/>
      <c r="AX24" s="98"/>
      <c r="AY24" s="98"/>
      <c r="AZ24" s="98"/>
      <c r="BA24" s="98"/>
      <c r="BB24" s="98"/>
    </row>
    <row r="25" spans="1:56" ht="3.75" customHeight="1">
      <c r="A25" s="97"/>
      <c r="B25" s="164"/>
      <c r="C25" s="165"/>
      <c r="D25" s="165"/>
      <c r="E25" s="165"/>
      <c r="F25" s="148">
        <f>$BD25</f>
        <v>15</v>
      </c>
      <c r="G25" s="149"/>
      <c r="H25" s="148">
        <f>$BD25</f>
        <v>15</v>
      </c>
      <c r="I25" s="149"/>
      <c r="J25" s="148">
        <f>$BD25</f>
        <v>15</v>
      </c>
      <c r="K25" s="149"/>
      <c r="L25" s="148">
        <f>$BD25</f>
        <v>15</v>
      </c>
      <c r="M25" s="149"/>
      <c r="N25" s="148">
        <f>$BD25</f>
        <v>15</v>
      </c>
      <c r="O25" s="149"/>
      <c r="P25" s="148">
        <f>$BD25</f>
        <v>15</v>
      </c>
      <c r="Q25" s="149"/>
      <c r="R25" s="148">
        <f>$BD25</f>
        <v>15</v>
      </c>
      <c r="S25" s="149"/>
      <c r="T25" s="148">
        <f>$BD25</f>
        <v>15</v>
      </c>
      <c r="U25" s="149"/>
      <c r="V25" s="148">
        <f>$BD25</f>
        <v>15</v>
      </c>
      <c r="W25" s="149"/>
      <c r="X25" s="148">
        <f>$BD25</f>
        <v>15</v>
      </c>
      <c r="Y25" s="149"/>
      <c r="Z25" s="148">
        <f>$BD25</f>
        <v>15</v>
      </c>
      <c r="AA25" s="149"/>
      <c r="AB25" s="148">
        <f>$BD25</f>
        <v>15</v>
      </c>
      <c r="AC25" s="149"/>
      <c r="AD25" s="148">
        <f>$BD25</f>
        <v>15</v>
      </c>
      <c r="AE25" s="149"/>
      <c r="AF25" s="148">
        <f>$BD25</f>
        <v>15</v>
      </c>
      <c r="AG25" s="149"/>
      <c r="AH25" s="148">
        <f>$BD25</f>
        <v>15</v>
      </c>
      <c r="AI25" s="149"/>
      <c r="AJ25" s="148">
        <f>$BD25</f>
        <v>15</v>
      </c>
      <c r="AK25" s="149"/>
      <c r="AL25" s="148">
        <f>$BD25</f>
        <v>15</v>
      </c>
      <c r="AM25" s="149"/>
      <c r="AN25" s="148">
        <f>$BD25</f>
        <v>15</v>
      </c>
      <c r="AO25" s="149"/>
      <c r="AP25" s="148">
        <f>$BD25</f>
        <v>15</v>
      </c>
      <c r="AQ25" s="149"/>
      <c r="AR25" s="99"/>
      <c r="AS25" s="98"/>
      <c r="AT25" s="98"/>
      <c r="AU25" s="99"/>
      <c r="AV25" s="98"/>
      <c r="AW25" s="98"/>
      <c r="AX25" s="98"/>
      <c r="AY25" s="98"/>
      <c r="AZ25" s="98"/>
      <c r="BA25" s="98"/>
      <c r="BB25" s="98"/>
      <c r="BD25" s="88">
        <f ca="1">IF(I20="",0,VLOOKUP(I20,INDIRECT(CONCATENATE($K$111,"装備",$K$116,"$B$3:$q$146")),13,0))+IF($AI31="カスタム化",15,0)</f>
        <v>15</v>
      </c>
    </row>
    <row r="26" spans="1:54" ht="3.75" customHeight="1">
      <c r="A26" s="97"/>
      <c r="B26" s="164"/>
      <c r="C26" s="165"/>
      <c r="D26" s="165"/>
      <c r="E26" s="165"/>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99"/>
      <c r="AS26" s="98"/>
      <c r="AT26" s="98"/>
      <c r="AU26" s="99"/>
      <c r="AV26" s="98"/>
      <c r="AW26" s="98"/>
      <c r="AX26" s="98"/>
      <c r="AY26" s="98"/>
      <c r="AZ26" s="98"/>
      <c r="BA26" s="98"/>
      <c r="BB26" s="98"/>
    </row>
    <row r="27" spans="1:54" ht="3.75" customHeight="1">
      <c r="A27" s="97"/>
      <c r="B27" s="164" t="s">
        <v>696</v>
      </c>
      <c r="C27" s="165"/>
      <c r="D27" s="165"/>
      <c r="E27" s="165"/>
      <c r="F27" s="150"/>
      <c r="G27" s="151"/>
      <c r="H27" s="150"/>
      <c r="I27" s="151"/>
      <c r="J27" s="150"/>
      <c r="K27" s="151"/>
      <c r="L27" s="150"/>
      <c r="M27" s="151"/>
      <c r="N27" s="150"/>
      <c r="O27" s="151"/>
      <c r="P27" s="150"/>
      <c r="Q27" s="151"/>
      <c r="R27" s="150"/>
      <c r="S27" s="151"/>
      <c r="T27" s="150"/>
      <c r="U27" s="151"/>
      <c r="V27" s="150"/>
      <c r="W27" s="151"/>
      <c r="X27" s="150"/>
      <c r="Y27" s="151"/>
      <c r="Z27" s="150"/>
      <c r="AA27" s="151"/>
      <c r="AB27" s="150"/>
      <c r="AC27" s="151"/>
      <c r="AD27" s="150"/>
      <c r="AE27" s="151"/>
      <c r="AF27" s="150"/>
      <c r="AG27" s="151"/>
      <c r="AH27" s="150"/>
      <c r="AI27" s="151"/>
      <c r="AJ27" s="150"/>
      <c r="AK27" s="151"/>
      <c r="AL27" s="150"/>
      <c r="AM27" s="151"/>
      <c r="AN27" s="150"/>
      <c r="AO27" s="151"/>
      <c r="AP27" s="150"/>
      <c r="AQ27" s="151"/>
      <c r="AR27" s="99"/>
      <c r="AS27" s="98"/>
      <c r="AT27" s="98"/>
      <c r="AU27" s="99"/>
      <c r="AV27" s="98"/>
      <c r="AW27" s="98"/>
      <c r="AX27" s="98"/>
      <c r="AY27" s="98"/>
      <c r="AZ27" s="98"/>
      <c r="BA27" s="98"/>
      <c r="BB27" s="98"/>
    </row>
    <row r="28" spans="1:56" ht="3.75" customHeight="1">
      <c r="A28" s="97"/>
      <c r="B28" s="164"/>
      <c r="C28" s="165"/>
      <c r="D28" s="165"/>
      <c r="E28" s="165"/>
      <c r="F28" s="148">
        <f>$BD28</f>
        <v>15</v>
      </c>
      <c r="G28" s="149"/>
      <c r="H28" s="148">
        <f>$BD28</f>
        <v>15</v>
      </c>
      <c r="I28" s="149"/>
      <c r="J28" s="148">
        <f>$BD28</f>
        <v>15</v>
      </c>
      <c r="K28" s="149"/>
      <c r="L28" s="148">
        <f>$BD28</f>
        <v>15</v>
      </c>
      <c r="M28" s="149"/>
      <c r="N28" s="148">
        <f>$BD28</f>
        <v>15</v>
      </c>
      <c r="O28" s="149"/>
      <c r="P28" s="148">
        <f>$BD28</f>
        <v>15</v>
      </c>
      <c r="Q28" s="149"/>
      <c r="R28" s="148">
        <f>$BD28</f>
        <v>15</v>
      </c>
      <c r="S28" s="149"/>
      <c r="T28" s="148">
        <f>$BD28</f>
        <v>15</v>
      </c>
      <c r="U28" s="149"/>
      <c r="V28" s="148">
        <f>$BD28</f>
        <v>15</v>
      </c>
      <c r="W28" s="149"/>
      <c r="X28" s="148">
        <f>$BD28</f>
        <v>15</v>
      </c>
      <c r="Y28" s="149"/>
      <c r="Z28" s="148">
        <f>$BD28</f>
        <v>15</v>
      </c>
      <c r="AA28" s="149"/>
      <c r="AB28" s="148">
        <f>$BD28</f>
        <v>15</v>
      </c>
      <c r="AC28" s="149"/>
      <c r="AD28" s="148">
        <f>$BD28</f>
        <v>15</v>
      </c>
      <c r="AE28" s="149"/>
      <c r="AF28" s="148">
        <f>$BD28</f>
        <v>15</v>
      </c>
      <c r="AG28" s="149"/>
      <c r="AH28" s="148">
        <f>$BD28</f>
        <v>15</v>
      </c>
      <c r="AI28" s="149"/>
      <c r="AJ28" s="148">
        <f>$BD28</f>
        <v>15</v>
      </c>
      <c r="AK28" s="149"/>
      <c r="AL28" s="148">
        <f>$BD28</f>
        <v>15</v>
      </c>
      <c r="AM28" s="149"/>
      <c r="AN28" s="148">
        <f>$BD28</f>
        <v>15</v>
      </c>
      <c r="AO28" s="149"/>
      <c r="AP28" s="148">
        <f>$BD28</f>
        <v>15</v>
      </c>
      <c r="AQ28" s="149"/>
      <c r="AR28" s="99"/>
      <c r="AS28" s="98"/>
      <c r="AT28" s="98"/>
      <c r="AU28" s="99"/>
      <c r="AV28" s="98"/>
      <c r="AW28" s="98"/>
      <c r="AX28" s="98"/>
      <c r="AY28" s="98"/>
      <c r="AZ28" s="98"/>
      <c r="BA28" s="98"/>
      <c r="BB28" s="98"/>
      <c r="BD28" s="88">
        <f ca="1">IF(I20="",0,VLOOKUP(I20,INDIRECT(CONCATENATE($K$111,"装備",$K$116,"$B$3:$q$146")),14,0))</f>
        <v>15</v>
      </c>
    </row>
    <row r="29" spans="1:54" ht="6" customHeight="1">
      <c r="A29" s="97"/>
      <c r="B29" s="188"/>
      <c r="C29" s="189"/>
      <c r="D29" s="189"/>
      <c r="E29" s="189"/>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1"/>
      <c r="AS29" s="98"/>
      <c r="AT29" s="98"/>
      <c r="AU29" s="99"/>
      <c r="AV29" s="98"/>
      <c r="AW29" s="98"/>
      <c r="AX29" s="98"/>
      <c r="AY29" s="98"/>
      <c r="AZ29" s="98"/>
      <c r="BA29" s="98"/>
      <c r="BB29" s="98"/>
    </row>
    <row r="30" spans="1:54" ht="9.75" customHeight="1">
      <c r="A30" s="97"/>
      <c r="B30" s="169" t="s">
        <v>125</v>
      </c>
      <c r="C30" s="170"/>
      <c r="D30" s="170"/>
      <c r="E30" s="170"/>
      <c r="F30" s="170"/>
      <c r="G30" s="170"/>
      <c r="H30" s="170"/>
      <c r="I30" s="170"/>
      <c r="J30" s="170"/>
      <c r="K30" s="170"/>
      <c r="L30" s="143"/>
      <c r="M30" s="169" t="s">
        <v>457</v>
      </c>
      <c r="N30" s="170"/>
      <c r="O30" s="170"/>
      <c r="P30" s="170"/>
      <c r="Q30" s="170"/>
      <c r="R30" s="170"/>
      <c r="S30" s="170"/>
      <c r="T30" s="170"/>
      <c r="U30" s="143"/>
      <c r="V30" s="169" t="s">
        <v>459</v>
      </c>
      <c r="W30" s="170"/>
      <c r="X30" s="143"/>
      <c r="Y30" s="169" t="s">
        <v>460</v>
      </c>
      <c r="Z30" s="170"/>
      <c r="AA30" s="143"/>
      <c r="AB30" s="179" t="s">
        <v>1</v>
      </c>
      <c r="AC30" s="180"/>
      <c r="AD30" s="181"/>
      <c r="AE30" s="205" t="s">
        <v>697</v>
      </c>
      <c r="AF30" s="206"/>
      <c r="AG30" s="206"/>
      <c r="AH30" s="207"/>
      <c r="AI30" s="205" t="s">
        <v>580</v>
      </c>
      <c r="AJ30" s="206"/>
      <c r="AK30" s="206"/>
      <c r="AL30" s="206"/>
      <c r="AM30" s="206"/>
      <c r="AN30" s="206"/>
      <c r="AO30" s="206"/>
      <c r="AP30" s="206"/>
      <c r="AQ30" s="206"/>
      <c r="AR30" s="207"/>
      <c r="AS30" s="98"/>
      <c r="AT30" s="32" t="s">
        <v>464</v>
      </c>
      <c r="AU30" s="99"/>
      <c r="AV30" s="98"/>
      <c r="AW30" s="98"/>
      <c r="AX30" s="98"/>
      <c r="AY30" s="98"/>
      <c r="AZ30" s="98"/>
      <c r="BA30" s="98"/>
      <c r="BB30" s="98"/>
    </row>
    <row r="31" spans="1:54" ht="19.5" customHeight="1">
      <c r="A31" s="97"/>
      <c r="B31" s="176" t="str">
        <f ca="1">IF(I20="","",VLOOKUP(I20,INDIRECT(CONCATENATE($K$111,"装備",$K$116,"$B$3:$m$146")),3,0))</f>
        <v>白兵戦</v>
      </c>
      <c r="C31" s="177"/>
      <c r="D31" s="177"/>
      <c r="E31" s="177"/>
      <c r="F31" s="177"/>
      <c r="G31" s="177"/>
      <c r="H31" s="177"/>
      <c r="I31" s="177"/>
      <c r="J31" s="177"/>
      <c r="K31" s="177"/>
      <c r="L31" s="178"/>
      <c r="M31" s="176" t="str">
        <f ca="1">IF(I20="","",VLOOKUP(I20,INDIRECT(CONCATENATE($K$111,"装備",$K$116,"$B$3:$m$146")),4,0))</f>
        <v>白兵戦</v>
      </c>
      <c r="N31" s="177"/>
      <c r="O31" s="177"/>
      <c r="P31" s="177"/>
      <c r="Q31" s="177"/>
      <c r="R31" s="177"/>
      <c r="S31" s="177"/>
      <c r="T31" s="177"/>
      <c r="U31" s="178"/>
      <c r="V31" s="173" t="str">
        <f ca="1">IF(I20="","",VLOOKUP(I20,INDIRECT(CONCATENATE($K$111,"装備",$K$116,"$B$3:$m$146")),6,0))</f>
        <v>－</v>
      </c>
      <c r="W31" s="174"/>
      <c r="X31" s="175"/>
      <c r="Y31" s="173" t="str">
        <f ca="1">IF(I20="","",VLOOKUP(I20,INDIRECT(CONCATENATE($K$111,"装備",$K$116,"$B$3:$m$146")),7,0))</f>
        <v>－</v>
      </c>
      <c r="Z31" s="174"/>
      <c r="AA31" s="175"/>
      <c r="AB31" s="157" t="str">
        <f ca="1">IF(I20="","",VLOOKUP(I20,INDIRECT(CONCATENATE($K$111,"装備",$K$116,"$B$3:$m$146")),8,0))</f>
        <v>－</v>
      </c>
      <c r="AC31" s="158"/>
      <c r="AD31" s="159"/>
      <c r="AE31" s="185" t="str">
        <f ca="1">IF(I20="","",VLOOKUP(I20,INDIRECT(CONCATENATE($K$111,"装備",$K$116,"$B$3:$q$146")),16,0))</f>
        <v>○</v>
      </c>
      <c r="AF31" s="186"/>
      <c r="AG31" s="186"/>
      <c r="AH31" s="187"/>
      <c r="AI31" s="208"/>
      <c r="AJ31" s="209"/>
      <c r="AK31" s="209"/>
      <c r="AL31" s="209"/>
      <c r="AM31" s="209"/>
      <c r="AN31" s="209"/>
      <c r="AO31" s="209"/>
      <c r="AP31" s="209"/>
      <c r="AQ31" s="209"/>
      <c r="AR31" s="210"/>
      <c r="AS31" s="98"/>
      <c r="AT31" s="118">
        <f>IF(AI31="","",10*VLOOKUP(AI31,Q105:R111,2,1))</f>
      </c>
      <c r="AU31" s="99"/>
      <c r="AV31" s="98"/>
      <c r="AW31" s="98"/>
      <c r="AX31" s="98"/>
      <c r="AY31" s="98"/>
      <c r="AZ31" s="98"/>
      <c r="BA31" s="98"/>
      <c r="BB31" s="98"/>
    </row>
    <row r="32" spans="1:54" ht="9.75" customHeight="1">
      <c r="A32" s="97"/>
      <c r="B32" s="179" t="s">
        <v>465</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1"/>
      <c r="AS32" s="98"/>
      <c r="AT32" s="98"/>
      <c r="AU32" s="99"/>
      <c r="AV32" s="98"/>
      <c r="AW32" s="98"/>
      <c r="AX32" s="98"/>
      <c r="AY32" s="98"/>
      <c r="AZ32" s="98"/>
      <c r="BA32" s="98"/>
      <c r="BB32" s="98"/>
    </row>
    <row r="33" spans="1:54" ht="31.5" customHeight="1">
      <c r="A33" s="97"/>
      <c r="B33" s="182" t="str">
        <f ca="1">IF(I20="","",VLOOKUP(I20,INDIRECT(CONCATENATE($K$111,"装備",$K$116,"$B$3:$m$146")),12,0))</f>
        <v>ダメージ＋２。また［機械］属性や「盾／鎧」等によるダメージ軽減効果を無効化します。</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4"/>
      <c r="AS33" s="98"/>
      <c r="AT33" s="98"/>
      <c r="AU33" s="99"/>
      <c r="AV33" s="98"/>
      <c r="AW33" s="98"/>
      <c r="AX33" s="98"/>
      <c r="AY33" s="98"/>
      <c r="AZ33" s="98"/>
      <c r="BA33" s="98"/>
      <c r="BB33" s="98"/>
    </row>
    <row r="34" spans="1:54" ht="6" customHeight="1">
      <c r="A34" s="97"/>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9"/>
      <c r="AV34" s="98"/>
      <c r="AW34" s="98"/>
      <c r="AX34" s="98"/>
      <c r="AY34" s="98"/>
      <c r="AZ34" s="98"/>
      <c r="BA34" s="98"/>
      <c r="BB34" s="98"/>
    </row>
    <row r="35" spans="1:54" ht="10.5" customHeight="1">
      <c r="A35" s="97"/>
      <c r="B35" s="193" t="s">
        <v>701</v>
      </c>
      <c r="C35" s="194"/>
      <c r="D35" s="194"/>
      <c r="E35" s="194"/>
      <c r="F35" s="194"/>
      <c r="G35" s="194"/>
      <c r="H35" s="195"/>
      <c r="I35" s="169" t="s">
        <v>432</v>
      </c>
      <c r="J35" s="170"/>
      <c r="K35" s="170"/>
      <c r="L35" s="170"/>
      <c r="M35" s="170"/>
      <c r="N35" s="170"/>
      <c r="O35" s="170"/>
      <c r="P35" s="170"/>
      <c r="Q35" s="170"/>
      <c r="R35" s="170"/>
      <c r="S35" s="170"/>
      <c r="T35" s="170"/>
      <c r="U35" s="170"/>
      <c r="V35" s="170"/>
      <c r="W35" s="170"/>
      <c r="X35" s="170"/>
      <c r="Y35" s="170"/>
      <c r="Z35" s="170"/>
      <c r="AA35" s="162"/>
      <c r="AB35" s="162"/>
      <c r="AC35" s="162"/>
      <c r="AD35" s="162"/>
      <c r="AE35" s="162"/>
      <c r="AF35" s="162"/>
      <c r="AG35" s="162"/>
      <c r="AH35" s="162"/>
      <c r="AI35" s="162"/>
      <c r="AJ35" s="162"/>
      <c r="AK35" s="162"/>
      <c r="AL35" s="162"/>
      <c r="AM35" s="163"/>
      <c r="AN35" s="144" t="s">
        <v>462</v>
      </c>
      <c r="AO35" s="145"/>
      <c r="AP35" s="145"/>
      <c r="AQ35" s="145"/>
      <c r="AR35" s="146"/>
      <c r="AS35" s="87" t="s">
        <v>463</v>
      </c>
      <c r="AT35" s="32" t="s">
        <v>464</v>
      </c>
      <c r="AU35" s="99"/>
      <c r="AV35" s="98"/>
      <c r="AW35" s="98"/>
      <c r="AX35" s="98"/>
      <c r="AY35" s="98"/>
      <c r="AZ35" s="98"/>
      <c r="BA35" s="98"/>
      <c r="BB35" s="98"/>
    </row>
    <row r="36" spans="1:54" ht="21" customHeight="1">
      <c r="A36" s="97"/>
      <c r="B36" s="196"/>
      <c r="C36" s="197"/>
      <c r="D36" s="197"/>
      <c r="E36" s="197"/>
      <c r="F36" s="197"/>
      <c r="G36" s="197"/>
      <c r="H36" s="198"/>
      <c r="I36" s="199" t="s">
        <v>90</v>
      </c>
      <c r="J36" s="200"/>
      <c r="K36" s="200"/>
      <c r="L36" s="200"/>
      <c r="M36" s="200"/>
      <c r="N36" s="200"/>
      <c r="O36" s="200"/>
      <c r="P36" s="200"/>
      <c r="Q36" s="200"/>
      <c r="R36" s="200"/>
      <c r="S36" s="200"/>
      <c r="T36" s="200"/>
      <c r="U36" s="200"/>
      <c r="V36" s="200"/>
      <c r="W36" s="200"/>
      <c r="X36" s="200"/>
      <c r="Y36" s="200"/>
      <c r="Z36" s="200"/>
      <c r="AA36" s="160"/>
      <c r="AB36" s="160"/>
      <c r="AC36" s="160"/>
      <c r="AD36" s="160"/>
      <c r="AE36" s="160"/>
      <c r="AF36" s="160"/>
      <c r="AG36" s="160"/>
      <c r="AH36" s="160"/>
      <c r="AI36" s="160"/>
      <c r="AJ36" s="160"/>
      <c r="AK36" s="160"/>
      <c r="AL36" s="160"/>
      <c r="AM36" s="161"/>
      <c r="AN36" s="190">
        <f ca="1">IF(I36="","",VLOOKUP(I36,INDIRECT(CONCATENATE($K$111,"装備",$K$116,"$B$3:$m$146")),9,0))</f>
      </c>
      <c r="AO36" s="191"/>
      <c r="AP36" s="191"/>
      <c r="AQ36" s="191"/>
      <c r="AR36" s="192"/>
      <c r="AS36" s="35">
        <f ca="1">IF(I36="","",VLOOKUP(I36,INDIRECT(CONCATENATE($K$111,"装備",$K$116,"$B$3:$m$146")),10,0))</f>
      </c>
      <c r="AT36" s="80">
        <f ca="1">IF(I36="","",VLOOKUP(I36,INDIRECT(CONCATENATE($K$111,"装備",$K$116,"$B$3:$m$146")),11,0))</f>
      </c>
      <c r="AU36" s="99"/>
      <c r="AV36" s="98"/>
      <c r="AW36" s="98"/>
      <c r="AX36" s="98"/>
      <c r="AY36" s="98"/>
      <c r="AZ36" s="98"/>
      <c r="BA36" s="98"/>
      <c r="BB36" s="98"/>
    </row>
    <row r="37" spans="1:54" ht="9.75" customHeight="1">
      <c r="A37" s="97"/>
      <c r="B37" s="169" t="s">
        <v>126</v>
      </c>
      <c r="C37" s="170"/>
      <c r="D37" s="170"/>
      <c r="E37" s="170"/>
      <c r="F37" s="170"/>
      <c r="G37" s="170"/>
      <c r="H37" s="170"/>
      <c r="I37" s="170"/>
      <c r="J37" s="170"/>
      <c r="K37" s="170"/>
      <c r="L37" s="143"/>
      <c r="M37" s="169" t="s">
        <v>0</v>
      </c>
      <c r="N37" s="170"/>
      <c r="O37" s="170"/>
      <c r="P37" s="170"/>
      <c r="Q37" s="170"/>
      <c r="R37" s="170"/>
      <c r="S37" s="170"/>
      <c r="T37" s="170"/>
      <c r="U37" s="170"/>
      <c r="V37" s="170"/>
      <c r="W37" s="170"/>
      <c r="X37" s="170"/>
      <c r="Y37" s="170"/>
      <c r="Z37" s="170"/>
      <c r="AA37" s="170"/>
      <c r="AB37" s="170"/>
      <c r="AC37" s="170"/>
      <c r="AD37" s="170"/>
      <c r="AE37" s="143"/>
      <c r="AF37" s="229"/>
      <c r="AG37" s="230"/>
      <c r="AH37" s="230"/>
      <c r="AI37" s="230"/>
      <c r="AJ37" s="230"/>
      <c r="AK37" s="230"/>
      <c r="AL37" s="230"/>
      <c r="AM37" s="230"/>
      <c r="AN37" s="230"/>
      <c r="AO37" s="230"/>
      <c r="AP37" s="230"/>
      <c r="AQ37" s="230"/>
      <c r="AR37" s="231"/>
      <c r="AS37" s="78"/>
      <c r="AT37" s="81"/>
      <c r="AU37" s="99"/>
      <c r="AV37" s="98"/>
      <c r="AW37" s="98"/>
      <c r="AX37" s="98"/>
      <c r="AY37" s="98"/>
      <c r="AZ37" s="98"/>
      <c r="BA37" s="98"/>
      <c r="BB37" s="98"/>
    </row>
    <row r="38" spans="1:54" ht="20.25" customHeight="1">
      <c r="A38" s="97"/>
      <c r="B38" s="173">
        <f ca="1">IF(I36="","",VLOOKUP(I36,INDIRECT(CONCATENATE($K$111,"装備",$K$116,"$B$3:$m$146")),5,0))</f>
      </c>
      <c r="C38" s="174"/>
      <c r="D38" s="174"/>
      <c r="E38" s="174"/>
      <c r="F38" s="174"/>
      <c r="G38" s="174"/>
      <c r="H38" s="174"/>
      <c r="I38" s="174"/>
      <c r="J38" s="174"/>
      <c r="K38" s="174"/>
      <c r="L38" s="175"/>
      <c r="M38" s="217">
        <f ca="1">IF(I36="","",VLOOKUP(I36,INDIRECT(CONCATENATE($K$111,"装備",$K$116,"$B$3:$m$146")),2,0))</f>
      </c>
      <c r="N38" s="218"/>
      <c r="O38" s="218"/>
      <c r="P38" s="218"/>
      <c r="Q38" s="218"/>
      <c r="R38" s="218"/>
      <c r="S38" s="218"/>
      <c r="T38" s="218"/>
      <c r="U38" s="218"/>
      <c r="V38" s="218"/>
      <c r="W38" s="218"/>
      <c r="X38" s="218"/>
      <c r="Y38" s="218"/>
      <c r="Z38" s="218"/>
      <c r="AA38" s="218"/>
      <c r="AB38" s="218"/>
      <c r="AC38" s="218"/>
      <c r="AD38" s="218"/>
      <c r="AE38" s="219"/>
      <c r="AF38" s="223"/>
      <c r="AG38" s="224"/>
      <c r="AH38" s="224"/>
      <c r="AI38" s="224"/>
      <c r="AJ38" s="224"/>
      <c r="AK38" s="224"/>
      <c r="AL38" s="224"/>
      <c r="AM38" s="224"/>
      <c r="AN38" s="224"/>
      <c r="AO38" s="224"/>
      <c r="AP38" s="224"/>
      <c r="AQ38" s="224"/>
      <c r="AR38" s="225"/>
      <c r="AS38" s="98"/>
      <c r="AT38" s="98"/>
      <c r="AU38" s="99"/>
      <c r="AV38" s="98"/>
      <c r="AW38" s="98"/>
      <c r="AX38" s="98"/>
      <c r="AY38" s="98"/>
      <c r="AZ38" s="98"/>
      <c r="BA38" s="98"/>
      <c r="BB38" s="98"/>
    </row>
    <row r="39" spans="1:54" ht="11.25" customHeight="1">
      <c r="A39" s="97"/>
      <c r="B39" s="97"/>
      <c r="C39" s="98"/>
      <c r="D39" s="98"/>
      <c r="E39" s="152">
        <v>0</v>
      </c>
      <c r="F39" s="152"/>
      <c r="G39" s="152">
        <v>15</v>
      </c>
      <c r="H39" s="152"/>
      <c r="I39" s="152">
        <v>30</v>
      </c>
      <c r="J39" s="152"/>
      <c r="K39" s="152">
        <v>45</v>
      </c>
      <c r="L39" s="152"/>
      <c r="M39" s="152">
        <v>60</v>
      </c>
      <c r="N39" s="152"/>
      <c r="O39" s="152">
        <v>75</v>
      </c>
      <c r="P39" s="152"/>
      <c r="Q39" s="152">
        <v>90</v>
      </c>
      <c r="R39" s="152"/>
      <c r="S39" s="152">
        <v>105</v>
      </c>
      <c r="T39" s="152"/>
      <c r="U39" s="152">
        <v>120</v>
      </c>
      <c r="V39" s="152"/>
      <c r="W39" s="152">
        <v>135</v>
      </c>
      <c r="X39" s="152"/>
      <c r="Y39" s="152">
        <v>150</v>
      </c>
      <c r="Z39" s="152"/>
      <c r="AA39" s="152">
        <v>165</v>
      </c>
      <c r="AB39" s="152"/>
      <c r="AC39" s="152">
        <v>180</v>
      </c>
      <c r="AD39" s="152"/>
      <c r="AE39" s="152">
        <v>195</v>
      </c>
      <c r="AF39" s="152"/>
      <c r="AG39" s="152">
        <v>210</v>
      </c>
      <c r="AH39" s="152"/>
      <c r="AI39" s="152">
        <v>225</v>
      </c>
      <c r="AJ39" s="152"/>
      <c r="AK39" s="152">
        <v>240</v>
      </c>
      <c r="AL39" s="152"/>
      <c r="AM39" s="152">
        <v>255</v>
      </c>
      <c r="AN39" s="152"/>
      <c r="AO39" s="152">
        <v>270</v>
      </c>
      <c r="AP39" s="152"/>
      <c r="AQ39" s="152">
        <v>285</v>
      </c>
      <c r="AR39" s="153"/>
      <c r="AS39" s="98"/>
      <c r="AT39" s="98"/>
      <c r="AU39" s="99"/>
      <c r="AV39" s="98"/>
      <c r="AW39" s="98"/>
      <c r="AX39" s="98"/>
      <c r="AY39" s="98"/>
      <c r="AZ39" s="98"/>
      <c r="BA39" s="98"/>
      <c r="BB39" s="98"/>
    </row>
    <row r="40" spans="1:54" ht="3.75" customHeight="1">
      <c r="A40" s="97"/>
      <c r="B40" s="164" t="s">
        <v>695</v>
      </c>
      <c r="C40" s="165"/>
      <c r="D40" s="165"/>
      <c r="E40" s="165"/>
      <c r="F40" s="150"/>
      <c r="G40" s="151"/>
      <c r="H40" s="150"/>
      <c r="I40" s="151"/>
      <c r="J40" s="150"/>
      <c r="K40" s="151"/>
      <c r="L40" s="150"/>
      <c r="M40" s="151"/>
      <c r="N40" s="150"/>
      <c r="O40" s="151"/>
      <c r="P40" s="150"/>
      <c r="Q40" s="151"/>
      <c r="R40" s="150"/>
      <c r="S40" s="151"/>
      <c r="T40" s="150"/>
      <c r="U40" s="151"/>
      <c r="V40" s="150"/>
      <c r="W40" s="151"/>
      <c r="X40" s="150"/>
      <c r="Y40" s="151"/>
      <c r="Z40" s="150"/>
      <c r="AA40" s="151"/>
      <c r="AB40" s="150"/>
      <c r="AC40" s="151"/>
      <c r="AD40" s="150"/>
      <c r="AE40" s="151"/>
      <c r="AF40" s="150"/>
      <c r="AG40" s="151"/>
      <c r="AH40" s="150"/>
      <c r="AI40" s="151"/>
      <c r="AJ40" s="150"/>
      <c r="AK40" s="151"/>
      <c r="AL40" s="150"/>
      <c r="AM40" s="151"/>
      <c r="AN40" s="150"/>
      <c r="AO40" s="151"/>
      <c r="AP40" s="150"/>
      <c r="AQ40" s="151"/>
      <c r="AR40" s="99"/>
      <c r="AS40" s="98"/>
      <c r="AT40" s="98"/>
      <c r="AU40" s="99"/>
      <c r="AV40" s="98"/>
      <c r="AW40" s="98"/>
      <c r="AX40" s="98"/>
      <c r="AY40" s="98"/>
      <c r="AZ40" s="98"/>
      <c r="BA40" s="98"/>
      <c r="BB40" s="98"/>
    </row>
    <row r="41" spans="1:56" ht="3.75" customHeight="1">
      <c r="A41" s="97"/>
      <c r="B41" s="164"/>
      <c r="C41" s="165"/>
      <c r="D41" s="165"/>
      <c r="E41" s="165"/>
      <c r="F41" s="148">
        <f>$BD41</f>
        <v>0</v>
      </c>
      <c r="G41" s="149"/>
      <c r="H41" s="148">
        <f>$BD41</f>
        <v>0</v>
      </c>
      <c r="I41" s="149"/>
      <c r="J41" s="148">
        <f>$BD41</f>
        <v>0</v>
      </c>
      <c r="K41" s="149"/>
      <c r="L41" s="148">
        <f>$BD41</f>
        <v>0</v>
      </c>
      <c r="M41" s="149"/>
      <c r="N41" s="148">
        <f>$BD41</f>
        <v>0</v>
      </c>
      <c r="O41" s="149"/>
      <c r="P41" s="148">
        <f>$BD41</f>
        <v>0</v>
      </c>
      <c r="Q41" s="149"/>
      <c r="R41" s="148">
        <f>$BD41</f>
        <v>0</v>
      </c>
      <c r="S41" s="149"/>
      <c r="T41" s="148">
        <f>$BD41</f>
        <v>0</v>
      </c>
      <c r="U41" s="149"/>
      <c r="V41" s="148">
        <f>$BD41</f>
        <v>0</v>
      </c>
      <c r="W41" s="149"/>
      <c r="X41" s="148">
        <f>$BD41</f>
        <v>0</v>
      </c>
      <c r="Y41" s="149"/>
      <c r="Z41" s="148">
        <f>$BD41</f>
        <v>0</v>
      </c>
      <c r="AA41" s="149"/>
      <c r="AB41" s="148">
        <f>$BD41</f>
        <v>0</v>
      </c>
      <c r="AC41" s="149"/>
      <c r="AD41" s="148">
        <f>$BD41</f>
        <v>0</v>
      </c>
      <c r="AE41" s="149"/>
      <c r="AF41" s="148">
        <f>$BD41</f>
        <v>0</v>
      </c>
      <c r="AG41" s="149"/>
      <c r="AH41" s="148">
        <f>$BD41</f>
        <v>0</v>
      </c>
      <c r="AI41" s="149"/>
      <c r="AJ41" s="148">
        <f>$BD41</f>
        <v>0</v>
      </c>
      <c r="AK41" s="149"/>
      <c r="AL41" s="148">
        <f>$BD41</f>
        <v>0</v>
      </c>
      <c r="AM41" s="149"/>
      <c r="AN41" s="148">
        <f>$BD41</f>
        <v>0</v>
      </c>
      <c r="AO41" s="149"/>
      <c r="AP41" s="148">
        <f>$BD41</f>
        <v>0</v>
      </c>
      <c r="AQ41" s="149"/>
      <c r="AR41" s="99"/>
      <c r="AS41" s="98"/>
      <c r="AT41" s="98"/>
      <c r="AU41" s="99"/>
      <c r="AV41" s="98"/>
      <c r="AW41" s="98"/>
      <c r="AX41" s="98"/>
      <c r="AY41" s="98"/>
      <c r="AZ41" s="98"/>
      <c r="BA41" s="98"/>
      <c r="BB41" s="98"/>
      <c r="BD41" s="88">
        <f ca="1">IF(I36="",0,VLOOKUP(I36,INDIRECT(CONCATENATE($K$111,"装備",$K$116,"$B$3:$q$146")),13,0))+IF($AI47="カスタム化",15,0)</f>
        <v>0</v>
      </c>
    </row>
    <row r="42" spans="1:54" ht="3.75" customHeight="1">
      <c r="A42" s="97"/>
      <c r="B42" s="164"/>
      <c r="C42" s="165"/>
      <c r="D42" s="165"/>
      <c r="E42" s="165"/>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99"/>
      <c r="AS42" s="98"/>
      <c r="AT42" s="98"/>
      <c r="AU42" s="99"/>
      <c r="AV42" s="98"/>
      <c r="AW42" s="98"/>
      <c r="AX42" s="98"/>
      <c r="AY42" s="98"/>
      <c r="AZ42" s="98"/>
      <c r="BA42" s="98"/>
      <c r="BB42" s="98"/>
    </row>
    <row r="43" spans="1:54" ht="3.75" customHeight="1">
      <c r="A43" s="97"/>
      <c r="B43" s="164" t="s">
        <v>696</v>
      </c>
      <c r="C43" s="165"/>
      <c r="D43" s="165"/>
      <c r="E43" s="165"/>
      <c r="F43" s="150"/>
      <c r="G43" s="151"/>
      <c r="H43" s="150"/>
      <c r="I43" s="151"/>
      <c r="J43" s="150"/>
      <c r="K43" s="151"/>
      <c r="L43" s="150"/>
      <c r="M43" s="151"/>
      <c r="N43" s="150"/>
      <c r="O43" s="151"/>
      <c r="P43" s="150"/>
      <c r="Q43" s="151"/>
      <c r="R43" s="150"/>
      <c r="S43" s="151"/>
      <c r="T43" s="150"/>
      <c r="U43" s="151"/>
      <c r="V43" s="150"/>
      <c r="W43" s="151"/>
      <c r="X43" s="150"/>
      <c r="Y43" s="151"/>
      <c r="Z43" s="150"/>
      <c r="AA43" s="151"/>
      <c r="AB43" s="150"/>
      <c r="AC43" s="151"/>
      <c r="AD43" s="150"/>
      <c r="AE43" s="151"/>
      <c r="AF43" s="150"/>
      <c r="AG43" s="151"/>
      <c r="AH43" s="150"/>
      <c r="AI43" s="151"/>
      <c r="AJ43" s="150"/>
      <c r="AK43" s="151"/>
      <c r="AL43" s="150"/>
      <c r="AM43" s="151"/>
      <c r="AN43" s="150"/>
      <c r="AO43" s="151"/>
      <c r="AP43" s="150"/>
      <c r="AQ43" s="151"/>
      <c r="AR43" s="99"/>
      <c r="AS43" s="98"/>
      <c r="AT43" s="98"/>
      <c r="AU43" s="99"/>
      <c r="AV43" s="98"/>
      <c r="AW43" s="98"/>
      <c r="AX43" s="98"/>
      <c r="AY43" s="98"/>
      <c r="AZ43" s="98"/>
      <c r="BA43" s="98"/>
      <c r="BB43" s="98"/>
    </row>
    <row r="44" spans="1:56" ht="3.75" customHeight="1">
      <c r="A44" s="97"/>
      <c r="B44" s="164"/>
      <c r="C44" s="165"/>
      <c r="D44" s="165"/>
      <c r="E44" s="165"/>
      <c r="F44" s="148">
        <f>$BD44</f>
        <v>0</v>
      </c>
      <c r="G44" s="149"/>
      <c r="H44" s="148">
        <f>$BD44</f>
        <v>0</v>
      </c>
      <c r="I44" s="149"/>
      <c r="J44" s="148">
        <f>$BD44</f>
        <v>0</v>
      </c>
      <c r="K44" s="149"/>
      <c r="L44" s="148">
        <f>$BD44</f>
        <v>0</v>
      </c>
      <c r="M44" s="149"/>
      <c r="N44" s="148">
        <f>$BD44</f>
        <v>0</v>
      </c>
      <c r="O44" s="149"/>
      <c r="P44" s="148">
        <f>$BD44</f>
        <v>0</v>
      </c>
      <c r="Q44" s="149"/>
      <c r="R44" s="148">
        <f>$BD44</f>
        <v>0</v>
      </c>
      <c r="S44" s="149"/>
      <c r="T44" s="148">
        <f>$BD44</f>
        <v>0</v>
      </c>
      <c r="U44" s="149"/>
      <c r="V44" s="148">
        <f>$BD44</f>
        <v>0</v>
      </c>
      <c r="W44" s="149"/>
      <c r="X44" s="148">
        <f>$BD44</f>
        <v>0</v>
      </c>
      <c r="Y44" s="149"/>
      <c r="Z44" s="148">
        <f>$BD44</f>
        <v>0</v>
      </c>
      <c r="AA44" s="149"/>
      <c r="AB44" s="148">
        <f>$BD44</f>
        <v>0</v>
      </c>
      <c r="AC44" s="149"/>
      <c r="AD44" s="148">
        <f>$BD44</f>
        <v>0</v>
      </c>
      <c r="AE44" s="149"/>
      <c r="AF44" s="148">
        <f>$BD44</f>
        <v>0</v>
      </c>
      <c r="AG44" s="149"/>
      <c r="AH44" s="148">
        <f>$BD44</f>
        <v>0</v>
      </c>
      <c r="AI44" s="149"/>
      <c r="AJ44" s="148">
        <f>$BD44</f>
        <v>0</v>
      </c>
      <c r="AK44" s="149"/>
      <c r="AL44" s="148">
        <f>$BD44</f>
        <v>0</v>
      </c>
      <c r="AM44" s="149"/>
      <c r="AN44" s="148">
        <f>$BD44</f>
        <v>0</v>
      </c>
      <c r="AO44" s="149"/>
      <c r="AP44" s="148">
        <f>$BD44</f>
        <v>0</v>
      </c>
      <c r="AQ44" s="149"/>
      <c r="AR44" s="99"/>
      <c r="AS44" s="98"/>
      <c r="AT44" s="98"/>
      <c r="AU44" s="99"/>
      <c r="AV44" s="98"/>
      <c r="AW44" s="98"/>
      <c r="AX44" s="98"/>
      <c r="AY44" s="98"/>
      <c r="AZ44" s="98"/>
      <c r="BA44" s="98"/>
      <c r="BB44" s="98"/>
      <c r="BD44" s="88">
        <f ca="1">IF(I36="",0,VLOOKUP(I36,INDIRECT(CONCATENATE($K$111,"装備",$K$116,"$B$3:$q$146")),14,0))</f>
        <v>0</v>
      </c>
    </row>
    <row r="45" spans="1:54" ht="6" customHeight="1">
      <c r="A45" s="97"/>
      <c r="B45" s="188"/>
      <c r="C45" s="189"/>
      <c r="D45" s="189"/>
      <c r="E45" s="189"/>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1"/>
      <c r="AS45" s="98"/>
      <c r="AT45" s="98"/>
      <c r="AU45" s="99"/>
      <c r="AV45" s="98"/>
      <c r="AW45" s="98"/>
      <c r="AX45" s="98"/>
      <c r="AY45" s="98"/>
      <c r="AZ45" s="98"/>
      <c r="BA45" s="98"/>
      <c r="BB45" s="98"/>
    </row>
    <row r="46" spans="1:54" ht="9.75" customHeight="1">
      <c r="A46" s="97"/>
      <c r="B46" s="169" t="s">
        <v>125</v>
      </c>
      <c r="C46" s="170"/>
      <c r="D46" s="170"/>
      <c r="E46" s="170"/>
      <c r="F46" s="170"/>
      <c r="G46" s="170"/>
      <c r="H46" s="170"/>
      <c r="I46" s="170"/>
      <c r="J46" s="170"/>
      <c r="K46" s="170"/>
      <c r="L46" s="143"/>
      <c r="M46" s="169" t="s">
        <v>457</v>
      </c>
      <c r="N46" s="170"/>
      <c r="O46" s="170"/>
      <c r="P46" s="170"/>
      <c r="Q46" s="170"/>
      <c r="R46" s="170"/>
      <c r="S46" s="170"/>
      <c r="T46" s="170"/>
      <c r="U46" s="143"/>
      <c r="V46" s="169" t="s">
        <v>459</v>
      </c>
      <c r="W46" s="170"/>
      <c r="X46" s="143"/>
      <c r="Y46" s="169" t="s">
        <v>460</v>
      </c>
      <c r="Z46" s="170"/>
      <c r="AA46" s="143"/>
      <c r="AB46" s="179" t="s">
        <v>1</v>
      </c>
      <c r="AC46" s="180"/>
      <c r="AD46" s="181"/>
      <c r="AE46" s="205" t="s">
        <v>697</v>
      </c>
      <c r="AF46" s="206"/>
      <c r="AG46" s="206"/>
      <c r="AH46" s="207"/>
      <c r="AI46" s="205" t="s">
        <v>580</v>
      </c>
      <c r="AJ46" s="206"/>
      <c r="AK46" s="206"/>
      <c r="AL46" s="206"/>
      <c r="AM46" s="206"/>
      <c r="AN46" s="206"/>
      <c r="AO46" s="206"/>
      <c r="AP46" s="206"/>
      <c r="AQ46" s="206"/>
      <c r="AR46" s="207"/>
      <c r="AS46" s="98"/>
      <c r="AT46" s="32" t="s">
        <v>464</v>
      </c>
      <c r="AU46" s="99"/>
      <c r="AV46" s="98"/>
      <c r="AW46" s="98"/>
      <c r="AX46" s="98"/>
      <c r="AY46" s="98"/>
      <c r="AZ46" s="98"/>
      <c r="BA46" s="98"/>
      <c r="BB46" s="98"/>
    </row>
    <row r="47" spans="1:54" ht="19.5" customHeight="1">
      <c r="A47" s="97"/>
      <c r="B47" s="176">
        <f ca="1">IF(I36="","",VLOOKUP(I36,INDIRECT(CONCATENATE($K$111,"装備",$K$116,"$B$3:$m$146")),3,0))</f>
      </c>
      <c r="C47" s="177"/>
      <c r="D47" s="177"/>
      <c r="E47" s="177"/>
      <c r="F47" s="177"/>
      <c r="G47" s="177"/>
      <c r="H47" s="177"/>
      <c r="I47" s="177"/>
      <c r="J47" s="177"/>
      <c r="K47" s="177"/>
      <c r="L47" s="178"/>
      <c r="M47" s="176">
        <f ca="1">IF(I36="","",VLOOKUP(I36,INDIRECT(CONCATENATE($K$111,"装備",$K$116,"$B$3:$m$146")),4,0))</f>
      </c>
      <c r="N47" s="177"/>
      <c r="O47" s="177"/>
      <c r="P47" s="177"/>
      <c r="Q47" s="177"/>
      <c r="R47" s="177"/>
      <c r="S47" s="177"/>
      <c r="T47" s="177"/>
      <c r="U47" s="178"/>
      <c r="V47" s="173">
        <f ca="1">IF(I36="","",VLOOKUP(I36,INDIRECT(CONCATENATE($K$111,"装備",$K$116,"$B$3:$m$146")),6,0))</f>
      </c>
      <c r="W47" s="174"/>
      <c r="X47" s="175"/>
      <c r="Y47" s="173">
        <f ca="1">IF(I36="","",VLOOKUP(I36,INDIRECT(CONCATENATE($K$111,"装備",$K$116,"$B$3:$m$146")),7,0))</f>
      </c>
      <c r="Z47" s="174"/>
      <c r="AA47" s="175"/>
      <c r="AB47" s="190">
        <f ca="1">IF(I36="","",VLOOKUP(I36,INDIRECT(CONCATENATE($K$111,"装備",$K$116,"$B$3:$m$146")),8,0))</f>
      </c>
      <c r="AC47" s="191"/>
      <c r="AD47" s="228"/>
      <c r="AE47" s="185">
        <f ca="1">IF(I36="","",VLOOKUP(I36,INDIRECT(CONCATENATE($K$111,"装備",$K$116,"$B$3:$q$146")),16,0))</f>
      </c>
      <c r="AF47" s="186"/>
      <c r="AG47" s="186"/>
      <c r="AH47" s="187"/>
      <c r="AI47" s="208"/>
      <c r="AJ47" s="209"/>
      <c r="AK47" s="209"/>
      <c r="AL47" s="209"/>
      <c r="AM47" s="209"/>
      <c r="AN47" s="209"/>
      <c r="AO47" s="209"/>
      <c r="AP47" s="209"/>
      <c r="AQ47" s="209"/>
      <c r="AR47" s="210"/>
      <c r="AS47" s="98"/>
      <c r="AT47" s="118">
        <f>IF(AI47="","",10*VLOOKUP(AI47,T104:U108,2,1))</f>
      </c>
      <c r="AU47" s="99"/>
      <c r="AV47" s="98"/>
      <c r="AW47" s="98"/>
      <c r="AX47" s="98"/>
      <c r="AY47" s="98"/>
      <c r="AZ47" s="98"/>
      <c r="BA47" s="98"/>
      <c r="BB47" s="98"/>
    </row>
    <row r="48" spans="1:54" ht="9.75" customHeight="1">
      <c r="A48" s="97"/>
      <c r="B48" s="179" t="s">
        <v>465</v>
      </c>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1"/>
      <c r="AS48" s="98"/>
      <c r="AT48" s="98"/>
      <c r="AU48" s="99"/>
      <c r="AV48" s="98"/>
      <c r="AW48" s="98"/>
      <c r="AX48" s="98"/>
      <c r="AY48" s="98"/>
      <c r="AZ48" s="98"/>
      <c r="BA48" s="98"/>
      <c r="BB48" s="98"/>
    </row>
    <row r="49" spans="1:54" ht="26.25" customHeight="1">
      <c r="A49" s="97"/>
      <c r="B49" s="182">
        <f ca="1">IF(I36="","",VLOOKUP(I36,INDIRECT(CONCATENATE($K$111,"装備",$K$116,"$B$3:$m$146")),12,0))</f>
      </c>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4"/>
      <c r="AS49" s="98"/>
      <c r="AT49" s="98"/>
      <c r="AU49" s="99"/>
      <c r="AV49" s="98"/>
      <c r="AW49" s="98"/>
      <c r="AX49" s="98"/>
      <c r="AY49" s="98"/>
      <c r="AZ49" s="98"/>
      <c r="BA49" s="98"/>
      <c r="BB49" s="98"/>
    </row>
    <row r="50" spans="1:54" ht="6" customHeight="1">
      <c r="A50" s="97"/>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9"/>
      <c r="AV50" s="98"/>
      <c r="AW50" s="98"/>
      <c r="AX50" s="98"/>
      <c r="AY50" s="98"/>
      <c r="AZ50" s="98"/>
      <c r="BA50" s="98"/>
      <c r="BB50" s="98"/>
    </row>
    <row r="51" spans="1:54" ht="10.5" customHeight="1">
      <c r="A51" s="97"/>
      <c r="B51" s="193" t="s">
        <v>702</v>
      </c>
      <c r="C51" s="194"/>
      <c r="D51" s="194"/>
      <c r="E51" s="194"/>
      <c r="F51" s="194"/>
      <c r="G51" s="194"/>
      <c r="H51" s="195"/>
      <c r="I51" s="169" t="s">
        <v>432</v>
      </c>
      <c r="J51" s="170"/>
      <c r="K51" s="170"/>
      <c r="L51" s="170"/>
      <c r="M51" s="170"/>
      <c r="N51" s="170"/>
      <c r="O51" s="170"/>
      <c r="P51" s="170"/>
      <c r="Q51" s="170"/>
      <c r="R51" s="170"/>
      <c r="S51" s="170"/>
      <c r="T51" s="170"/>
      <c r="U51" s="170"/>
      <c r="V51" s="170"/>
      <c r="W51" s="170"/>
      <c r="X51" s="170"/>
      <c r="Y51" s="170"/>
      <c r="Z51" s="170"/>
      <c r="AA51" s="162"/>
      <c r="AB51" s="162"/>
      <c r="AC51" s="162"/>
      <c r="AD51" s="162"/>
      <c r="AE51" s="162"/>
      <c r="AF51" s="162"/>
      <c r="AG51" s="162"/>
      <c r="AH51" s="162"/>
      <c r="AI51" s="162"/>
      <c r="AJ51" s="162"/>
      <c r="AK51" s="162"/>
      <c r="AL51" s="162"/>
      <c r="AM51" s="163"/>
      <c r="AN51" s="144" t="s">
        <v>462</v>
      </c>
      <c r="AO51" s="145"/>
      <c r="AP51" s="145"/>
      <c r="AQ51" s="145"/>
      <c r="AR51" s="146"/>
      <c r="AS51" s="87" t="s">
        <v>463</v>
      </c>
      <c r="AT51" s="32" t="s">
        <v>464</v>
      </c>
      <c r="AU51" s="99"/>
      <c r="AV51" s="98"/>
      <c r="AW51" s="98"/>
      <c r="AX51" s="98"/>
      <c r="AY51" s="98"/>
      <c r="AZ51" s="98"/>
      <c r="BA51" s="98"/>
      <c r="BB51" s="98"/>
    </row>
    <row r="52" spans="1:54" ht="21" customHeight="1">
      <c r="A52" s="97"/>
      <c r="B52" s="196"/>
      <c r="C52" s="197"/>
      <c r="D52" s="197"/>
      <c r="E52" s="197"/>
      <c r="F52" s="197"/>
      <c r="G52" s="197"/>
      <c r="H52" s="198"/>
      <c r="I52" s="199" t="s">
        <v>90</v>
      </c>
      <c r="J52" s="200"/>
      <c r="K52" s="200"/>
      <c r="L52" s="200"/>
      <c r="M52" s="200"/>
      <c r="N52" s="200"/>
      <c r="O52" s="200"/>
      <c r="P52" s="200"/>
      <c r="Q52" s="200"/>
      <c r="R52" s="200"/>
      <c r="S52" s="200"/>
      <c r="T52" s="200"/>
      <c r="U52" s="200"/>
      <c r="V52" s="200"/>
      <c r="W52" s="200"/>
      <c r="X52" s="200"/>
      <c r="Y52" s="200"/>
      <c r="Z52" s="200"/>
      <c r="AA52" s="160"/>
      <c r="AB52" s="160"/>
      <c r="AC52" s="160"/>
      <c r="AD52" s="160"/>
      <c r="AE52" s="160"/>
      <c r="AF52" s="160"/>
      <c r="AG52" s="160"/>
      <c r="AH52" s="160"/>
      <c r="AI52" s="160"/>
      <c r="AJ52" s="160"/>
      <c r="AK52" s="160"/>
      <c r="AL52" s="160"/>
      <c r="AM52" s="161"/>
      <c r="AN52" s="173">
        <f ca="1">IF(I52="","",VLOOKUP(I52,INDIRECT(CONCATENATE($K$111,"装備",$K$116,"$B$3:$m$146")),9,0))</f>
      </c>
      <c r="AO52" s="174"/>
      <c r="AP52" s="174"/>
      <c r="AQ52" s="174"/>
      <c r="AR52" s="175"/>
      <c r="AS52" s="35">
        <f ca="1">IF(I52="","",VLOOKUP(I52,INDIRECT(CONCATENATE($K$111,"装備",$K$116,"$B$3:$m$146")),10,0))</f>
      </c>
      <c r="AT52" s="80">
        <f ca="1">IF(I52="","",VLOOKUP(I52,INDIRECT(CONCATENATE($K$111,"装備",$K$116,"$B$3:$m$146")),11,0))</f>
      </c>
      <c r="AU52" s="99"/>
      <c r="AV52" s="98"/>
      <c r="AW52" s="98"/>
      <c r="AX52" s="98"/>
      <c r="AY52" s="98"/>
      <c r="AZ52" s="98"/>
      <c r="BA52" s="98"/>
      <c r="BB52" s="98"/>
    </row>
    <row r="53" spans="1:54" ht="9.75" customHeight="1">
      <c r="A53" s="97"/>
      <c r="B53" s="169" t="s">
        <v>126</v>
      </c>
      <c r="C53" s="170"/>
      <c r="D53" s="170"/>
      <c r="E53" s="170"/>
      <c r="F53" s="170"/>
      <c r="G53" s="170"/>
      <c r="H53" s="170"/>
      <c r="I53" s="170"/>
      <c r="J53" s="170"/>
      <c r="K53" s="170"/>
      <c r="L53" s="143"/>
      <c r="M53" s="169" t="s">
        <v>0</v>
      </c>
      <c r="N53" s="170"/>
      <c r="O53" s="170"/>
      <c r="P53" s="170"/>
      <c r="Q53" s="170"/>
      <c r="R53" s="170"/>
      <c r="S53" s="170"/>
      <c r="T53" s="170"/>
      <c r="U53" s="170"/>
      <c r="V53" s="170"/>
      <c r="W53" s="170"/>
      <c r="X53" s="170"/>
      <c r="Y53" s="170"/>
      <c r="Z53" s="170"/>
      <c r="AA53" s="170"/>
      <c r="AB53" s="170"/>
      <c r="AC53" s="170"/>
      <c r="AD53" s="170"/>
      <c r="AE53" s="143"/>
      <c r="AF53" s="229"/>
      <c r="AG53" s="230"/>
      <c r="AH53" s="230"/>
      <c r="AI53" s="230"/>
      <c r="AJ53" s="230"/>
      <c r="AK53" s="230"/>
      <c r="AL53" s="230"/>
      <c r="AM53" s="230"/>
      <c r="AN53" s="230"/>
      <c r="AO53" s="230"/>
      <c r="AP53" s="230"/>
      <c r="AQ53" s="230"/>
      <c r="AR53" s="231"/>
      <c r="AS53" s="78"/>
      <c r="AT53" s="81"/>
      <c r="AU53" s="99"/>
      <c r="AV53" s="98"/>
      <c r="AW53" s="98"/>
      <c r="AX53" s="98"/>
      <c r="AY53" s="98"/>
      <c r="AZ53" s="98"/>
      <c r="BA53" s="98"/>
      <c r="BB53" s="98"/>
    </row>
    <row r="54" spans="1:54" ht="20.25" customHeight="1">
      <c r="A54" s="97"/>
      <c r="B54" s="176">
        <f ca="1">IF(I52="","",VLOOKUP(I52,INDIRECT(CONCATENATE($K$111,"装備",$K$116,"$B$3:$m$146")),5,0))</f>
      </c>
      <c r="C54" s="177"/>
      <c r="D54" s="177"/>
      <c r="E54" s="177"/>
      <c r="F54" s="177"/>
      <c r="G54" s="177"/>
      <c r="H54" s="177"/>
      <c r="I54" s="177"/>
      <c r="J54" s="177"/>
      <c r="K54" s="177"/>
      <c r="L54" s="178"/>
      <c r="M54" s="217">
        <f ca="1">IF(I52="","",VLOOKUP(I52,INDIRECT(CONCATENATE($K$111,"装備",$K$116,"$B$3:$m$146")),2,0))</f>
      </c>
      <c r="N54" s="218"/>
      <c r="O54" s="218"/>
      <c r="P54" s="218"/>
      <c r="Q54" s="218"/>
      <c r="R54" s="218"/>
      <c r="S54" s="218"/>
      <c r="T54" s="218"/>
      <c r="U54" s="218"/>
      <c r="V54" s="218"/>
      <c r="W54" s="218"/>
      <c r="X54" s="218"/>
      <c r="Y54" s="218"/>
      <c r="Z54" s="218"/>
      <c r="AA54" s="218"/>
      <c r="AB54" s="218"/>
      <c r="AC54" s="218"/>
      <c r="AD54" s="218"/>
      <c r="AE54" s="219"/>
      <c r="AF54" s="223"/>
      <c r="AG54" s="224"/>
      <c r="AH54" s="224"/>
      <c r="AI54" s="224"/>
      <c r="AJ54" s="224"/>
      <c r="AK54" s="224"/>
      <c r="AL54" s="224"/>
      <c r="AM54" s="224"/>
      <c r="AN54" s="224"/>
      <c r="AO54" s="224"/>
      <c r="AP54" s="224"/>
      <c r="AQ54" s="224"/>
      <c r="AR54" s="225"/>
      <c r="AS54" s="98"/>
      <c r="AT54" s="98"/>
      <c r="AU54" s="99"/>
      <c r="AV54" s="98"/>
      <c r="AW54" s="98"/>
      <c r="AX54" s="98"/>
      <c r="AY54" s="98"/>
      <c r="AZ54" s="98"/>
      <c r="BA54" s="98"/>
      <c r="BB54" s="98"/>
    </row>
    <row r="55" spans="1:54" ht="11.25" customHeight="1">
      <c r="A55" s="97"/>
      <c r="B55" s="97"/>
      <c r="C55" s="98"/>
      <c r="D55" s="98"/>
      <c r="E55" s="152">
        <v>0</v>
      </c>
      <c r="F55" s="152"/>
      <c r="G55" s="152">
        <v>15</v>
      </c>
      <c r="H55" s="152"/>
      <c r="I55" s="152">
        <v>30</v>
      </c>
      <c r="J55" s="152"/>
      <c r="K55" s="152">
        <v>45</v>
      </c>
      <c r="L55" s="152"/>
      <c r="M55" s="152">
        <v>60</v>
      </c>
      <c r="N55" s="152"/>
      <c r="O55" s="152">
        <v>75</v>
      </c>
      <c r="P55" s="152"/>
      <c r="Q55" s="152">
        <v>90</v>
      </c>
      <c r="R55" s="152"/>
      <c r="S55" s="152">
        <v>105</v>
      </c>
      <c r="T55" s="152"/>
      <c r="U55" s="152">
        <v>120</v>
      </c>
      <c r="V55" s="152"/>
      <c r="W55" s="152">
        <v>135</v>
      </c>
      <c r="X55" s="152"/>
      <c r="Y55" s="152">
        <v>150</v>
      </c>
      <c r="Z55" s="152"/>
      <c r="AA55" s="152">
        <v>165</v>
      </c>
      <c r="AB55" s="152"/>
      <c r="AC55" s="152">
        <v>180</v>
      </c>
      <c r="AD55" s="152"/>
      <c r="AE55" s="152">
        <v>195</v>
      </c>
      <c r="AF55" s="152"/>
      <c r="AG55" s="152">
        <v>210</v>
      </c>
      <c r="AH55" s="152"/>
      <c r="AI55" s="152">
        <v>225</v>
      </c>
      <c r="AJ55" s="152"/>
      <c r="AK55" s="152">
        <v>240</v>
      </c>
      <c r="AL55" s="152"/>
      <c r="AM55" s="152">
        <v>255</v>
      </c>
      <c r="AN55" s="152"/>
      <c r="AO55" s="152">
        <v>270</v>
      </c>
      <c r="AP55" s="152"/>
      <c r="AQ55" s="152">
        <v>285</v>
      </c>
      <c r="AR55" s="153"/>
      <c r="AS55" s="98"/>
      <c r="AT55" s="98"/>
      <c r="AU55" s="99"/>
      <c r="AV55" s="98"/>
      <c r="AW55" s="98"/>
      <c r="AX55" s="98"/>
      <c r="AY55" s="98"/>
      <c r="AZ55" s="98"/>
      <c r="BA55" s="98"/>
      <c r="BB55" s="98"/>
    </row>
    <row r="56" spans="1:54" ht="3.75" customHeight="1">
      <c r="A56" s="97"/>
      <c r="B56" s="164" t="s">
        <v>695</v>
      </c>
      <c r="C56" s="165"/>
      <c r="D56" s="165"/>
      <c r="E56" s="165"/>
      <c r="F56" s="150"/>
      <c r="G56" s="151"/>
      <c r="H56" s="150"/>
      <c r="I56" s="151"/>
      <c r="J56" s="150"/>
      <c r="K56" s="151"/>
      <c r="L56" s="150"/>
      <c r="M56" s="151"/>
      <c r="N56" s="150"/>
      <c r="O56" s="151"/>
      <c r="P56" s="150"/>
      <c r="Q56" s="151"/>
      <c r="R56" s="150"/>
      <c r="S56" s="151"/>
      <c r="T56" s="150"/>
      <c r="U56" s="151"/>
      <c r="V56" s="150"/>
      <c r="W56" s="151"/>
      <c r="X56" s="150"/>
      <c r="Y56" s="151"/>
      <c r="Z56" s="150"/>
      <c r="AA56" s="151"/>
      <c r="AB56" s="150"/>
      <c r="AC56" s="151"/>
      <c r="AD56" s="150"/>
      <c r="AE56" s="151"/>
      <c r="AF56" s="150"/>
      <c r="AG56" s="151"/>
      <c r="AH56" s="150"/>
      <c r="AI56" s="151"/>
      <c r="AJ56" s="150"/>
      <c r="AK56" s="151"/>
      <c r="AL56" s="150"/>
      <c r="AM56" s="151"/>
      <c r="AN56" s="150"/>
      <c r="AO56" s="151"/>
      <c r="AP56" s="150"/>
      <c r="AQ56" s="151"/>
      <c r="AR56" s="99"/>
      <c r="AS56" s="98"/>
      <c r="AT56" s="98"/>
      <c r="AU56" s="99"/>
      <c r="AV56" s="98"/>
      <c r="AW56" s="98"/>
      <c r="AX56" s="98"/>
      <c r="AY56" s="98"/>
      <c r="AZ56" s="98"/>
      <c r="BA56" s="98"/>
      <c r="BB56" s="98"/>
    </row>
    <row r="57" spans="1:56" ht="3.75" customHeight="1">
      <c r="A57" s="97"/>
      <c r="B57" s="164"/>
      <c r="C57" s="165"/>
      <c r="D57" s="165"/>
      <c r="E57" s="165"/>
      <c r="F57" s="148">
        <f>$BD57</f>
        <v>0</v>
      </c>
      <c r="G57" s="149"/>
      <c r="H57" s="148">
        <f>$BD57</f>
        <v>0</v>
      </c>
      <c r="I57" s="149"/>
      <c r="J57" s="148">
        <f>$BD57</f>
        <v>0</v>
      </c>
      <c r="K57" s="149"/>
      <c r="L57" s="148">
        <f>$BD57</f>
        <v>0</v>
      </c>
      <c r="M57" s="149"/>
      <c r="N57" s="148">
        <f>$BD57</f>
        <v>0</v>
      </c>
      <c r="O57" s="149"/>
      <c r="P57" s="148">
        <f>$BD57</f>
        <v>0</v>
      </c>
      <c r="Q57" s="149"/>
      <c r="R57" s="148">
        <f>$BD57</f>
        <v>0</v>
      </c>
      <c r="S57" s="149"/>
      <c r="T57" s="148">
        <f>$BD57</f>
        <v>0</v>
      </c>
      <c r="U57" s="149"/>
      <c r="V57" s="148">
        <f>$BD57</f>
        <v>0</v>
      </c>
      <c r="W57" s="149"/>
      <c r="X57" s="148">
        <f>$BD57</f>
        <v>0</v>
      </c>
      <c r="Y57" s="149"/>
      <c r="Z57" s="148">
        <f>$BD57</f>
        <v>0</v>
      </c>
      <c r="AA57" s="149"/>
      <c r="AB57" s="148">
        <f>$BD57</f>
        <v>0</v>
      </c>
      <c r="AC57" s="149"/>
      <c r="AD57" s="148">
        <f>$BD57</f>
        <v>0</v>
      </c>
      <c r="AE57" s="149"/>
      <c r="AF57" s="148">
        <f>$BD57</f>
        <v>0</v>
      </c>
      <c r="AG57" s="149"/>
      <c r="AH57" s="148">
        <f>$BD57</f>
        <v>0</v>
      </c>
      <c r="AI57" s="149"/>
      <c r="AJ57" s="148">
        <f>$BD57</f>
        <v>0</v>
      </c>
      <c r="AK57" s="149"/>
      <c r="AL57" s="148">
        <f>$BD57</f>
        <v>0</v>
      </c>
      <c r="AM57" s="149"/>
      <c r="AN57" s="148">
        <f>$BD57</f>
        <v>0</v>
      </c>
      <c r="AO57" s="149"/>
      <c r="AP57" s="148">
        <f>$BD57</f>
        <v>0</v>
      </c>
      <c r="AQ57" s="149"/>
      <c r="AR57" s="99"/>
      <c r="AS57" s="98"/>
      <c r="AT57" s="98"/>
      <c r="AU57" s="99"/>
      <c r="AV57" s="98"/>
      <c r="AW57" s="98"/>
      <c r="AX57" s="98"/>
      <c r="AY57" s="98"/>
      <c r="AZ57" s="98"/>
      <c r="BA57" s="98"/>
      <c r="BB57" s="98"/>
      <c r="BD57" s="88">
        <f ca="1">IF(I52="",0,VLOOKUP(I52,INDIRECT(CONCATENATE($K$111,"装備",$K$116,"$B$3:$q$146")),13,0))+IF($AI63="カスタム化",15,0)</f>
        <v>0</v>
      </c>
    </row>
    <row r="58" spans="1:54" ht="3.75" customHeight="1">
      <c r="A58" s="97"/>
      <c r="B58" s="164"/>
      <c r="C58" s="165"/>
      <c r="D58" s="165"/>
      <c r="E58" s="165"/>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99"/>
      <c r="AS58" s="98"/>
      <c r="AT58" s="98"/>
      <c r="AU58" s="99"/>
      <c r="AV58" s="98"/>
      <c r="AW58" s="98"/>
      <c r="AX58" s="98"/>
      <c r="AY58" s="98"/>
      <c r="AZ58" s="98"/>
      <c r="BA58" s="98"/>
      <c r="BB58" s="98"/>
    </row>
    <row r="59" spans="1:54" ht="3.75" customHeight="1">
      <c r="A59" s="97"/>
      <c r="B59" s="164" t="s">
        <v>696</v>
      </c>
      <c r="C59" s="165"/>
      <c r="D59" s="165"/>
      <c r="E59" s="165"/>
      <c r="F59" s="150"/>
      <c r="G59" s="151"/>
      <c r="H59" s="150"/>
      <c r="I59" s="151"/>
      <c r="J59" s="150"/>
      <c r="K59" s="151"/>
      <c r="L59" s="150"/>
      <c r="M59" s="151"/>
      <c r="N59" s="150"/>
      <c r="O59" s="151"/>
      <c r="P59" s="150"/>
      <c r="Q59" s="151"/>
      <c r="R59" s="150"/>
      <c r="S59" s="151"/>
      <c r="T59" s="150"/>
      <c r="U59" s="151"/>
      <c r="V59" s="150"/>
      <c r="W59" s="151"/>
      <c r="X59" s="150"/>
      <c r="Y59" s="151"/>
      <c r="Z59" s="150"/>
      <c r="AA59" s="151"/>
      <c r="AB59" s="150"/>
      <c r="AC59" s="151"/>
      <c r="AD59" s="150"/>
      <c r="AE59" s="151"/>
      <c r="AF59" s="150"/>
      <c r="AG59" s="151"/>
      <c r="AH59" s="150"/>
      <c r="AI59" s="151"/>
      <c r="AJ59" s="150"/>
      <c r="AK59" s="151"/>
      <c r="AL59" s="150"/>
      <c r="AM59" s="151"/>
      <c r="AN59" s="150"/>
      <c r="AO59" s="151"/>
      <c r="AP59" s="150"/>
      <c r="AQ59" s="151"/>
      <c r="AR59" s="99"/>
      <c r="AS59" s="98"/>
      <c r="AT59" s="98"/>
      <c r="AU59" s="99"/>
      <c r="AV59" s="98"/>
      <c r="AW59" s="98"/>
      <c r="AX59" s="98"/>
      <c r="AY59" s="98"/>
      <c r="AZ59" s="98"/>
      <c r="BA59" s="98"/>
      <c r="BB59" s="98"/>
    </row>
    <row r="60" spans="1:56" ht="3.75" customHeight="1">
      <c r="A60" s="97"/>
      <c r="B60" s="164"/>
      <c r="C60" s="165"/>
      <c r="D60" s="165"/>
      <c r="E60" s="165"/>
      <c r="F60" s="148">
        <f>$BD60</f>
        <v>0</v>
      </c>
      <c r="G60" s="149"/>
      <c r="H60" s="148">
        <f>$BD60</f>
        <v>0</v>
      </c>
      <c r="I60" s="149"/>
      <c r="J60" s="148">
        <f>$BD60</f>
        <v>0</v>
      </c>
      <c r="K60" s="149"/>
      <c r="L60" s="148">
        <f>$BD60</f>
        <v>0</v>
      </c>
      <c r="M60" s="149"/>
      <c r="N60" s="148">
        <f>$BD60</f>
        <v>0</v>
      </c>
      <c r="O60" s="149"/>
      <c r="P60" s="148">
        <f>$BD60</f>
        <v>0</v>
      </c>
      <c r="Q60" s="149"/>
      <c r="R60" s="148">
        <f>$BD60</f>
        <v>0</v>
      </c>
      <c r="S60" s="149"/>
      <c r="T60" s="148">
        <f>$BD60</f>
        <v>0</v>
      </c>
      <c r="U60" s="149"/>
      <c r="V60" s="148">
        <f>$BD60</f>
        <v>0</v>
      </c>
      <c r="W60" s="149"/>
      <c r="X60" s="148">
        <f>$BD60</f>
        <v>0</v>
      </c>
      <c r="Y60" s="149"/>
      <c r="Z60" s="148">
        <f>$BD60</f>
        <v>0</v>
      </c>
      <c r="AA60" s="149"/>
      <c r="AB60" s="148">
        <f>$BD60</f>
        <v>0</v>
      </c>
      <c r="AC60" s="149"/>
      <c r="AD60" s="148">
        <f>$BD60</f>
        <v>0</v>
      </c>
      <c r="AE60" s="149"/>
      <c r="AF60" s="148">
        <f>$BD60</f>
        <v>0</v>
      </c>
      <c r="AG60" s="149"/>
      <c r="AH60" s="148">
        <f>$BD60</f>
        <v>0</v>
      </c>
      <c r="AI60" s="149"/>
      <c r="AJ60" s="148">
        <f>$BD60</f>
        <v>0</v>
      </c>
      <c r="AK60" s="149"/>
      <c r="AL60" s="148">
        <f>$BD60</f>
        <v>0</v>
      </c>
      <c r="AM60" s="149"/>
      <c r="AN60" s="148">
        <f>$BD60</f>
        <v>0</v>
      </c>
      <c r="AO60" s="149"/>
      <c r="AP60" s="148">
        <f>$BD60</f>
        <v>0</v>
      </c>
      <c r="AQ60" s="149"/>
      <c r="AR60" s="99"/>
      <c r="AS60" s="98"/>
      <c r="AT60" s="98"/>
      <c r="AU60" s="99"/>
      <c r="AV60" s="98"/>
      <c r="AW60" s="98"/>
      <c r="AX60" s="98"/>
      <c r="AY60" s="98"/>
      <c r="AZ60" s="98"/>
      <c r="BA60" s="98"/>
      <c r="BB60" s="98"/>
      <c r="BD60" s="88">
        <f ca="1">IF(I52="",0,VLOOKUP(I52,INDIRECT(CONCATENATE($K$111,"装備",$K$116,"$B$3:$q$146")),14,0))</f>
        <v>0</v>
      </c>
    </row>
    <row r="61" spans="1:54" ht="6" customHeight="1">
      <c r="A61" s="97"/>
      <c r="B61" s="188"/>
      <c r="C61" s="189"/>
      <c r="D61" s="189"/>
      <c r="E61" s="189"/>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1"/>
      <c r="AS61" s="98"/>
      <c r="AT61" s="98"/>
      <c r="AU61" s="99"/>
      <c r="AV61" s="98"/>
      <c r="AW61" s="98"/>
      <c r="AX61" s="98"/>
      <c r="AY61" s="98"/>
      <c r="AZ61" s="98"/>
      <c r="BA61" s="98"/>
      <c r="BB61" s="98"/>
    </row>
    <row r="62" spans="1:54" ht="9.75" customHeight="1">
      <c r="A62" s="97"/>
      <c r="B62" s="169" t="s">
        <v>125</v>
      </c>
      <c r="C62" s="170"/>
      <c r="D62" s="170"/>
      <c r="E62" s="170"/>
      <c r="F62" s="170"/>
      <c r="G62" s="170"/>
      <c r="H62" s="170"/>
      <c r="I62" s="170"/>
      <c r="J62" s="170"/>
      <c r="K62" s="170"/>
      <c r="L62" s="143"/>
      <c r="M62" s="169" t="s">
        <v>457</v>
      </c>
      <c r="N62" s="170"/>
      <c r="O62" s="170"/>
      <c r="P62" s="170"/>
      <c r="Q62" s="170"/>
      <c r="R62" s="170"/>
      <c r="S62" s="170"/>
      <c r="T62" s="170"/>
      <c r="U62" s="143"/>
      <c r="V62" s="169" t="s">
        <v>459</v>
      </c>
      <c r="W62" s="170"/>
      <c r="X62" s="143"/>
      <c r="Y62" s="169" t="s">
        <v>460</v>
      </c>
      <c r="Z62" s="170"/>
      <c r="AA62" s="143"/>
      <c r="AB62" s="179" t="s">
        <v>1</v>
      </c>
      <c r="AC62" s="180"/>
      <c r="AD62" s="181"/>
      <c r="AE62" s="205" t="s">
        <v>697</v>
      </c>
      <c r="AF62" s="206"/>
      <c r="AG62" s="206"/>
      <c r="AH62" s="207"/>
      <c r="AI62" s="205" t="s">
        <v>580</v>
      </c>
      <c r="AJ62" s="206"/>
      <c r="AK62" s="206"/>
      <c r="AL62" s="206"/>
      <c r="AM62" s="206"/>
      <c r="AN62" s="206"/>
      <c r="AO62" s="206"/>
      <c r="AP62" s="206"/>
      <c r="AQ62" s="206"/>
      <c r="AR62" s="207"/>
      <c r="AS62" s="98"/>
      <c r="AT62" s="32" t="s">
        <v>464</v>
      </c>
      <c r="AU62" s="99"/>
      <c r="AV62" s="98"/>
      <c r="AW62" s="98"/>
      <c r="AX62" s="98"/>
      <c r="AY62" s="98"/>
      <c r="AZ62" s="98"/>
      <c r="BA62" s="98"/>
      <c r="BB62" s="98"/>
    </row>
    <row r="63" spans="1:54" ht="19.5" customHeight="1">
      <c r="A63" s="97"/>
      <c r="B63" s="176">
        <f ca="1">IF(I52="","",VLOOKUP(I52,INDIRECT(CONCATENATE($K$111,"装備",$K$116,"$B$3:$m$146")),3,0))</f>
      </c>
      <c r="C63" s="177"/>
      <c r="D63" s="177"/>
      <c r="E63" s="177"/>
      <c r="F63" s="177"/>
      <c r="G63" s="177"/>
      <c r="H63" s="177"/>
      <c r="I63" s="177"/>
      <c r="J63" s="177"/>
      <c r="K63" s="177"/>
      <c r="L63" s="178"/>
      <c r="M63" s="176">
        <f ca="1">IF(I52="","",VLOOKUP(I52,INDIRECT(CONCATENATE($K$111,"装備",$K$116,"$B$3:$m$146")),4,0))</f>
      </c>
      <c r="N63" s="177"/>
      <c r="O63" s="177"/>
      <c r="P63" s="177"/>
      <c r="Q63" s="177"/>
      <c r="R63" s="177"/>
      <c r="S63" s="177"/>
      <c r="T63" s="177"/>
      <c r="U63" s="178"/>
      <c r="V63" s="173">
        <f ca="1">IF(I52="","",VLOOKUP(I52,INDIRECT(CONCATENATE($K$111,"装備",$K$116,"$B$3:$m$146")),6,0))</f>
      </c>
      <c r="W63" s="174"/>
      <c r="X63" s="175"/>
      <c r="Y63" s="173">
        <f ca="1">IF(I52="","",VLOOKUP(I52,INDIRECT(CONCATENATE($K$111,"装備",$K$116,"$B$3:$m$146")),7,0))</f>
      </c>
      <c r="Z63" s="174"/>
      <c r="AA63" s="175"/>
      <c r="AB63" s="157">
        <f ca="1">IF(I52="","",VLOOKUP(I52,INDIRECT(CONCATENATE($K$111,"装備",$K$116,"$B$3:$m$146")),8,0))</f>
      </c>
      <c r="AC63" s="158"/>
      <c r="AD63" s="159"/>
      <c r="AE63" s="185">
        <f ca="1">IF(I52="","",VLOOKUP(I52,INDIRECT(CONCATENATE($K$111,"装備",$K$116,"$B$3:$q$146")),16,0))</f>
      </c>
      <c r="AF63" s="186"/>
      <c r="AG63" s="186"/>
      <c r="AH63" s="187"/>
      <c r="AI63" s="208"/>
      <c r="AJ63" s="209"/>
      <c r="AK63" s="209"/>
      <c r="AL63" s="209"/>
      <c r="AM63" s="209"/>
      <c r="AN63" s="209"/>
      <c r="AO63" s="209"/>
      <c r="AP63" s="209"/>
      <c r="AQ63" s="209"/>
      <c r="AR63" s="210"/>
      <c r="AS63" s="98"/>
      <c r="AT63" s="118">
        <f>IF(AI63="","",10*VLOOKUP(AI63,W104:X107,2,1))</f>
      </c>
      <c r="AU63" s="99"/>
      <c r="AV63" s="98"/>
      <c r="AW63" s="98"/>
      <c r="AX63" s="98"/>
      <c r="AY63" s="98"/>
      <c r="AZ63" s="98"/>
      <c r="BA63" s="98"/>
      <c r="BB63" s="98"/>
    </row>
    <row r="64" spans="1:54" ht="9.75" customHeight="1">
      <c r="A64" s="97"/>
      <c r="B64" s="179" t="s">
        <v>465</v>
      </c>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1"/>
      <c r="AS64" s="98"/>
      <c r="AT64" s="98"/>
      <c r="AU64" s="99"/>
      <c r="AV64" s="98"/>
      <c r="AW64" s="98"/>
      <c r="AX64" s="98"/>
      <c r="AY64" s="98"/>
      <c r="AZ64" s="98"/>
      <c r="BA64" s="98"/>
      <c r="BB64" s="98"/>
    </row>
    <row r="65" spans="1:54" ht="18" customHeight="1">
      <c r="A65" s="97"/>
      <c r="B65" s="182">
        <f ca="1">IF(I52="","",VLOOKUP(I52,INDIRECT(CONCATENATE($K$111,"装備",$K$116,"$B$3:$m$146")),12,0))</f>
      </c>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4"/>
      <c r="AS65" s="98"/>
      <c r="AT65" s="98"/>
      <c r="AU65" s="99"/>
      <c r="AV65" s="98"/>
      <c r="AW65" s="98"/>
      <c r="AX65" s="98"/>
      <c r="AY65" s="98"/>
      <c r="AZ65" s="98"/>
      <c r="BA65" s="98"/>
      <c r="BB65" s="98"/>
    </row>
    <row r="66" spans="1:54" ht="5.25" customHeight="1">
      <c r="A66" s="97"/>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98"/>
      <c r="AT66" s="98"/>
      <c r="AU66" s="99"/>
      <c r="AV66" s="98"/>
      <c r="AW66" s="98"/>
      <c r="AX66" s="98"/>
      <c r="AY66" s="98"/>
      <c r="AZ66" s="98"/>
      <c r="BA66" s="98"/>
      <c r="BB66" s="98"/>
    </row>
    <row r="67" spans="1:54" ht="10.5" customHeight="1" hidden="1">
      <c r="A67" s="97"/>
      <c r="B67" s="193" t="s">
        <v>703</v>
      </c>
      <c r="C67" s="194"/>
      <c r="D67" s="194"/>
      <c r="E67" s="194"/>
      <c r="F67" s="194"/>
      <c r="G67" s="194"/>
      <c r="H67" s="195"/>
      <c r="I67" s="169" t="s">
        <v>432</v>
      </c>
      <c r="J67" s="170"/>
      <c r="K67" s="170"/>
      <c r="L67" s="170"/>
      <c r="M67" s="170"/>
      <c r="N67" s="170"/>
      <c r="O67" s="170"/>
      <c r="P67" s="170"/>
      <c r="Q67" s="170"/>
      <c r="R67" s="170"/>
      <c r="S67" s="170"/>
      <c r="T67" s="170"/>
      <c r="U67" s="170"/>
      <c r="V67" s="170"/>
      <c r="W67" s="170"/>
      <c r="X67" s="170"/>
      <c r="Y67" s="170"/>
      <c r="Z67" s="170"/>
      <c r="AA67" s="162"/>
      <c r="AB67" s="162"/>
      <c r="AC67" s="162"/>
      <c r="AD67" s="162"/>
      <c r="AE67" s="162"/>
      <c r="AF67" s="162"/>
      <c r="AG67" s="162"/>
      <c r="AH67" s="162"/>
      <c r="AI67" s="162"/>
      <c r="AJ67" s="162"/>
      <c r="AK67" s="162"/>
      <c r="AL67" s="162"/>
      <c r="AM67" s="163"/>
      <c r="AN67" s="144" t="s">
        <v>462</v>
      </c>
      <c r="AO67" s="145"/>
      <c r="AP67" s="145"/>
      <c r="AQ67" s="145"/>
      <c r="AR67" s="146"/>
      <c r="AS67" s="87" t="s">
        <v>463</v>
      </c>
      <c r="AT67" s="32" t="s">
        <v>464</v>
      </c>
      <c r="AU67" s="99"/>
      <c r="AV67" s="98"/>
      <c r="AW67" s="98"/>
      <c r="AX67" s="98"/>
      <c r="AY67" s="98"/>
      <c r="AZ67" s="98"/>
      <c r="BA67" s="98"/>
      <c r="BB67" s="98"/>
    </row>
    <row r="68" spans="1:54" ht="21" customHeight="1" hidden="1">
      <c r="A68" s="97"/>
      <c r="B68" s="196"/>
      <c r="C68" s="197"/>
      <c r="D68" s="197"/>
      <c r="E68" s="197"/>
      <c r="F68" s="197"/>
      <c r="G68" s="197"/>
      <c r="H68" s="198"/>
      <c r="I68" s="199"/>
      <c r="J68" s="200"/>
      <c r="K68" s="200"/>
      <c r="L68" s="200"/>
      <c r="M68" s="200"/>
      <c r="N68" s="200"/>
      <c r="O68" s="200"/>
      <c r="P68" s="200"/>
      <c r="Q68" s="200"/>
      <c r="R68" s="200"/>
      <c r="S68" s="200"/>
      <c r="T68" s="200"/>
      <c r="U68" s="200"/>
      <c r="V68" s="200"/>
      <c r="W68" s="200"/>
      <c r="X68" s="200"/>
      <c r="Y68" s="200"/>
      <c r="Z68" s="200"/>
      <c r="AA68" s="160"/>
      <c r="AB68" s="160"/>
      <c r="AC68" s="160"/>
      <c r="AD68" s="160"/>
      <c r="AE68" s="160"/>
      <c r="AF68" s="160"/>
      <c r="AG68" s="160"/>
      <c r="AH68" s="160"/>
      <c r="AI68" s="160"/>
      <c r="AJ68" s="160"/>
      <c r="AK68" s="160"/>
      <c r="AL68" s="160"/>
      <c r="AM68" s="161"/>
      <c r="AN68" s="173">
        <f ca="1">IF(I68="","",VLOOKUP(I68,INDIRECT(CONCATENATE($K$111,"装備",$K$116,"$B$3:$m$146")),9,0))</f>
      </c>
      <c r="AO68" s="174"/>
      <c r="AP68" s="174"/>
      <c r="AQ68" s="174"/>
      <c r="AR68" s="175"/>
      <c r="AS68" s="35">
        <f ca="1">IF(I68="","",VLOOKUP(I68,INDIRECT(CONCATENATE($K$111,"装備",$K$116,"$B$3:$m$146")),10,0))</f>
      </c>
      <c r="AT68" s="80">
        <f ca="1">IF(I68="","",VLOOKUP(I68,INDIRECT(CONCATENATE($K$111,"装備",$K$116,"$B$3:$m$146")),11,0))</f>
      </c>
      <c r="AU68" s="99"/>
      <c r="AV68" s="98"/>
      <c r="AW68" s="98"/>
      <c r="AX68" s="98"/>
      <c r="AY68" s="98"/>
      <c r="AZ68" s="98"/>
      <c r="BA68" s="98"/>
      <c r="BB68" s="98"/>
    </row>
    <row r="69" spans="1:54" ht="9.75" customHeight="1" hidden="1">
      <c r="A69" s="97"/>
      <c r="B69" s="169" t="s">
        <v>126</v>
      </c>
      <c r="C69" s="170"/>
      <c r="D69" s="170"/>
      <c r="E69" s="170"/>
      <c r="F69" s="170"/>
      <c r="G69" s="170"/>
      <c r="H69" s="170"/>
      <c r="I69" s="170"/>
      <c r="J69" s="170"/>
      <c r="K69" s="170"/>
      <c r="L69" s="143"/>
      <c r="M69" s="169" t="s">
        <v>0</v>
      </c>
      <c r="N69" s="170"/>
      <c r="O69" s="170"/>
      <c r="P69" s="170"/>
      <c r="Q69" s="170"/>
      <c r="R69" s="170"/>
      <c r="S69" s="170"/>
      <c r="T69" s="170"/>
      <c r="U69" s="170"/>
      <c r="V69" s="170"/>
      <c r="W69" s="170"/>
      <c r="X69" s="170"/>
      <c r="Y69" s="170"/>
      <c r="Z69" s="170"/>
      <c r="AA69" s="170"/>
      <c r="AB69" s="170"/>
      <c r="AC69" s="170"/>
      <c r="AD69" s="170"/>
      <c r="AE69" s="143"/>
      <c r="AF69" s="229"/>
      <c r="AG69" s="230"/>
      <c r="AH69" s="230"/>
      <c r="AI69" s="230"/>
      <c r="AJ69" s="230"/>
      <c r="AK69" s="230"/>
      <c r="AL69" s="230"/>
      <c r="AM69" s="230"/>
      <c r="AN69" s="230"/>
      <c r="AO69" s="230"/>
      <c r="AP69" s="230"/>
      <c r="AQ69" s="230"/>
      <c r="AR69" s="231"/>
      <c r="AS69" s="78"/>
      <c r="AT69" s="81"/>
      <c r="AU69" s="99"/>
      <c r="AV69" s="98"/>
      <c r="AW69" s="98"/>
      <c r="AX69" s="98"/>
      <c r="AY69" s="98"/>
      <c r="AZ69" s="98"/>
      <c r="BA69" s="98"/>
      <c r="BB69" s="98"/>
    </row>
    <row r="70" spans="1:54" ht="20.25" customHeight="1" hidden="1">
      <c r="A70" s="97"/>
      <c r="B70" s="176">
        <f ca="1">IF(I68="","",VLOOKUP(I68,INDIRECT(CONCATENATE($K$111,"装備",$K$116,"$B$3:$m$146")),5,0))</f>
      </c>
      <c r="C70" s="177"/>
      <c r="D70" s="177"/>
      <c r="E70" s="177"/>
      <c r="F70" s="177"/>
      <c r="G70" s="177"/>
      <c r="H70" s="177"/>
      <c r="I70" s="177"/>
      <c r="J70" s="177"/>
      <c r="K70" s="177"/>
      <c r="L70" s="178"/>
      <c r="M70" s="217">
        <f ca="1">IF(I68="","",VLOOKUP(I68,INDIRECT(CONCATENATE($K$111,"装備",$K$116,"$B$3:$m$146")),2,0))</f>
      </c>
      <c r="N70" s="218"/>
      <c r="O70" s="218"/>
      <c r="P70" s="218"/>
      <c r="Q70" s="218"/>
      <c r="R70" s="218"/>
      <c r="S70" s="218"/>
      <c r="T70" s="218"/>
      <c r="U70" s="218"/>
      <c r="V70" s="218"/>
      <c r="W70" s="218"/>
      <c r="X70" s="218"/>
      <c r="Y70" s="218"/>
      <c r="Z70" s="218"/>
      <c r="AA70" s="218"/>
      <c r="AB70" s="218"/>
      <c r="AC70" s="218"/>
      <c r="AD70" s="218"/>
      <c r="AE70" s="219"/>
      <c r="AF70" s="223"/>
      <c r="AG70" s="224"/>
      <c r="AH70" s="224"/>
      <c r="AI70" s="224"/>
      <c r="AJ70" s="224"/>
      <c r="AK70" s="224"/>
      <c r="AL70" s="224"/>
      <c r="AM70" s="224"/>
      <c r="AN70" s="224"/>
      <c r="AO70" s="224"/>
      <c r="AP70" s="224"/>
      <c r="AQ70" s="224"/>
      <c r="AR70" s="225"/>
      <c r="AS70" s="98"/>
      <c r="AT70" s="98"/>
      <c r="AU70" s="99"/>
      <c r="AV70" s="98"/>
      <c r="AW70" s="98"/>
      <c r="AX70" s="98"/>
      <c r="AY70" s="98"/>
      <c r="AZ70" s="98"/>
      <c r="BA70" s="98"/>
      <c r="BB70" s="98"/>
    </row>
    <row r="71" spans="1:54" ht="11.25" customHeight="1" hidden="1">
      <c r="A71" s="97"/>
      <c r="B71" s="97"/>
      <c r="C71" s="98"/>
      <c r="D71" s="98"/>
      <c r="E71" s="152">
        <v>0</v>
      </c>
      <c r="F71" s="152"/>
      <c r="G71" s="152">
        <v>15</v>
      </c>
      <c r="H71" s="152"/>
      <c r="I71" s="152">
        <v>30</v>
      </c>
      <c r="J71" s="152"/>
      <c r="K71" s="152">
        <v>45</v>
      </c>
      <c r="L71" s="152"/>
      <c r="M71" s="152">
        <v>60</v>
      </c>
      <c r="N71" s="152"/>
      <c r="O71" s="152">
        <v>75</v>
      </c>
      <c r="P71" s="152"/>
      <c r="Q71" s="152">
        <v>90</v>
      </c>
      <c r="R71" s="152"/>
      <c r="S71" s="152">
        <v>105</v>
      </c>
      <c r="T71" s="152"/>
      <c r="U71" s="152">
        <v>120</v>
      </c>
      <c r="V71" s="152"/>
      <c r="W71" s="152">
        <v>135</v>
      </c>
      <c r="X71" s="152"/>
      <c r="Y71" s="152">
        <v>150</v>
      </c>
      <c r="Z71" s="152"/>
      <c r="AA71" s="152">
        <v>165</v>
      </c>
      <c r="AB71" s="152"/>
      <c r="AC71" s="152">
        <v>180</v>
      </c>
      <c r="AD71" s="152"/>
      <c r="AE71" s="152">
        <v>195</v>
      </c>
      <c r="AF71" s="152"/>
      <c r="AG71" s="152">
        <v>210</v>
      </c>
      <c r="AH71" s="152"/>
      <c r="AI71" s="152">
        <v>225</v>
      </c>
      <c r="AJ71" s="152"/>
      <c r="AK71" s="152">
        <v>240</v>
      </c>
      <c r="AL71" s="152"/>
      <c r="AM71" s="152">
        <v>255</v>
      </c>
      <c r="AN71" s="152"/>
      <c r="AO71" s="152">
        <v>270</v>
      </c>
      <c r="AP71" s="152"/>
      <c r="AQ71" s="152">
        <v>285</v>
      </c>
      <c r="AR71" s="153"/>
      <c r="AS71" s="98"/>
      <c r="AT71" s="98"/>
      <c r="AU71" s="99"/>
      <c r="AV71" s="98"/>
      <c r="AW71" s="98"/>
      <c r="AX71" s="98"/>
      <c r="AY71" s="98"/>
      <c r="AZ71" s="98"/>
      <c r="BA71" s="98"/>
      <c r="BB71" s="98"/>
    </row>
    <row r="72" spans="1:54" ht="3.75" customHeight="1" hidden="1">
      <c r="A72" s="97"/>
      <c r="B72" s="164" t="s">
        <v>695</v>
      </c>
      <c r="C72" s="165"/>
      <c r="D72" s="165"/>
      <c r="E72" s="165"/>
      <c r="F72" s="150"/>
      <c r="G72" s="151"/>
      <c r="H72" s="150"/>
      <c r="I72" s="151"/>
      <c r="J72" s="150"/>
      <c r="K72" s="151"/>
      <c r="L72" s="150"/>
      <c r="M72" s="151"/>
      <c r="N72" s="150"/>
      <c r="O72" s="151"/>
      <c r="P72" s="150"/>
      <c r="Q72" s="151"/>
      <c r="R72" s="150"/>
      <c r="S72" s="151"/>
      <c r="T72" s="150"/>
      <c r="U72" s="151"/>
      <c r="V72" s="150"/>
      <c r="W72" s="151"/>
      <c r="X72" s="150"/>
      <c r="Y72" s="151"/>
      <c r="Z72" s="150"/>
      <c r="AA72" s="151"/>
      <c r="AB72" s="150"/>
      <c r="AC72" s="151"/>
      <c r="AD72" s="150"/>
      <c r="AE72" s="151"/>
      <c r="AF72" s="150"/>
      <c r="AG72" s="151"/>
      <c r="AH72" s="150"/>
      <c r="AI72" s="151"/>
      <c r="AJ72" s="150"/>
      <c r="AK72" s="151"/>
      <c r="AL72" s="150"/>
      <c r="AM72" s="151"/>
      <c r="AN72" s="150"/>
      <c r="AO72" s="151"/>
      <c r="AP72" s="150"/>
      <c r="AQ72" s="151"/>
      <c r="AR72" s="99"/>
      <c r="AS72" s="98"/>
      <c r="AT72" s="98"/>
      <c r="AU72" s="99"/>
      <c r="AV72" s="98"/>
      <c r="AW72" s="98"/>
      <c r="AX72" s="98"/>
      <c r="AY72" s="98"/>
      <c r="AZ72" s="98"/>
      <c r="BA72" s="98"/>
      <c r="BB72" s="98"/>
    </row>
    <row r="73" spans="1:56" ht="3.75" customHeight="1" hidden="1">
      <c r="A73" s="97"/>
      <c r="B73" s="164"/>
      <c r="C73" s="165"/>
      <c r="D73" s="165"/>
      <c r="E73" s="165"/>
      <c r="F73" s="148">
        <f>$BD73</f>
        <v>0</v>
      </c>
      <c r="G73" s="149"/>
      <c r="H73" s="148">
        <f>$BD73</f>
        <v>0</v>
      </c>
      <c r="I73" s="149"/>
      <c r="J73" s="148">
        <f>$BD73</f>
        <v>0</v>
      </c>
      <c r="K73" s="149"/>
      <c r="L73" s="148">
        <f>$BD73</f>
        <v>0</v>
      </c>
      <c r="M73" s="149"/>
      <c r="N73" s="148">
        <f>$BD73</f>
        <v>0</v>
      </c>
      <c r="O73" s="149"/>
      <c r="P73" s="148">
        <f>$BD73</f>
        <v>0</v>
      </c>
      <c r="Q73" s="149"/>
      <c r="R73" s="148">
        <f>$BD73</f>
        <v>0</v>
      </c>
      <c r="S73" s="149"/>
      <c r="T73" s="148">
        <f>$BD73</f>
        <v>0</v>
      </c>
      <c r="U73" s="149"/>
      <c r="V73" s="148">
        <f>$BD73</f>
        <v>0</v>
      </c>
      <c r="W73" s="149"/>
      <c r="X73" s="148">
        <f>$BD73</f>
        <v>0</v>
      </c>
      <c r="Y73" s="149"/>
      <c r="Z73" s="148">
        <f>$BD73</f>
        <v>0</v>
      </c>
      <c r="AA73" s="149"/>
      <c r="AB73" s="148">
        <f>$BD73</f>
        <v>0</v>
      </c>
      <c r="AC73" s="149"/>
      <c r="AD73" s="148">
        <f>$BD73</f>
        <v>0</v>
      </c>
      <c r="AE73" s="149"/>
      <c r="AF73" s="148">
        <f>$BD73</f>
        <v>0</v>
      </c>
      <c r="AG73" s="149"/>
      <c r="AH73" s="148">
        <f>$BD73</f>
        <v>0</v>
      </c>
      <c r="AI73" s="149"/>
      <c r="AJ73" s="148">
        <f>$BD73</f>
        <v>0</v>
      </c>
      <c r="AK73" s="149"/>
      <c r="AL73" s="148">
        <f>$BD73</f>
        <v>0</v>
      </c>
      <c r="AM73" s="149"/>
      <c r="AN73" s="148">
        <f>$BD73</f>
        <v>0</v>
      </c>
      <c r="AO73" s="149"/>
      <c r="AP73" s="148">
        <f>$BD73</f>
        <v>0</v>
      </c>
      <c r="AQ73" s="149"/>
      <c r="AR73" s="99"/>
      <c r="AS73" s="98"/>
      <c r="AT73" s="98"/>
      <c r="AU73" s="99"/>
      <c r="AV73" s="98"/>
      <c r="AW73" s="98"/>
      <c r="AX73" s="98"/>
      <c r="AY73" s="98"/>
      <c r="AZ73" s="98"/>
      <c r="BA73" s="98"/>
      <c r="BB73" s="98"/>
      <c r="BD73" s="88">
        <f ca="1">IF(I68="",0,VLOOKUP(I68,INDIRECT(CONCATENATE($K$111,"装備",$K$116,"$B$3:$q$146")),13,0))+IF($AI79="カスタム化",15,0)</f>
        <v>0</v>
      </c>
    </row>
    <row r="74" spans="1:54" ht="3.75" customHeight="1" hidden="1">
      <c r="A74" s="97"/>
      <c r="B74" s="164"/>
      <c r="C74" s="165"/>
      <c r="D74" s="165"/>
      <c r="E74" s="165"/>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99"/>
      <c r="AS74" s="98"/>
      <c r="AT74" s="98"/>
      <c r="AU74" s="99"/>
      <c r="AV74" s="98"/>
      <c r="AW74" s="98"/>
      <c r="AX74" s="98"/>
      <c r="AY74" s="98"/>
      <c r="AZ74" s="98"/>
      <c r="BA74" s="98"/>
      <c r="BB74" s="98"/>
    </row>
    <row r="75" spans="1:54" ht="3.75" customHeight="1" hidden="1">
      <c r="A75" s="97"/>
      <c r="B75" s="164" t="s">
        <v>696</v>
      </c>
      <c r="C75" s="165"/>
      <c r="D75" s="165"/>
      <c r="E75" s="165"/>
      <c r="F75" s="150"/>
      <c r="G75" s="151"/>
      <c r="H75" s="150"/>
      <c r="I75" s="151"/>
      <c r="J75" s="150"/>
      <c r="K75" s="151"/>
      <c r="L75" s="150"/>
      <c r="M75" s="151"/>
      <c r="N75" s="150"/>
      <c r="O75" s="151"/>
      <c r="P75" s="150"/>
      <c r="Q75" s="151"/>
      <c r="R75" s="150"/>
      <c r="S75" s="151"/>
      <c r="T75" s="150"/>
      <c r="U75" s="151"/>
      <c r="V75" s="150"/>
      <c r="W75" s="151"/>
      <c r="X75" s="150"/>
      <c r="Y75" s="151"/>
      <c r="Z75" s="150"/>
      <c r="AA75" s="151"/>
      <c r="AB75" s="150"/>
      <c r="AC75" s="151"/>
      <c r="AD75" s="150"/>
      <c r="AE75" s="151"/>
      <c r="AF75" s="150"/>
      <c r="AG75" s="151"/>
      <c r="AH75" s="150"/>
      <c r="AI75" s="151"/>
      <c r="AJ75" s="150"/>
      <c r="AK75" s="151"/>
      <c r="AL75" s="150"/>
      <c r="AM75" s="151"/>
      <c r="AN75" s="150"/>
      <c r="AO75" s="151"/>
      <c r="AP75" s="150"/>
      <c r="AQ75" s="151"/>
      <c r="AR75" s="99"/>
      <c r="AS75" s="98"/>
      <c r="AT75" s="98"/>
      <c r="AU75" s="99"/>
      <c r="AV75" s="98"/>
      <c r="AW75" s="98"/>
      <c r="AX75" s="98"/>
      <c r="AY75" s="98"/>
      <c r="AZ75" s="98"/>
      <c r="BA75" s="98"/>
      <c r="BB75" s="98"/>
    </row>
    <row r="76" spans="1:56" ht="3.75" customHeight="1" hidden="1">
      <c r="A76" s="97"/>
      <c r="B76" s="164"/>
      <c r="C76" s="165"/>
      <c r="D76" s="165"/>
      <c r="E76" s="165"/>
      <c r="F76" s="148">
        <f>$BD76</f>
        <v>0</v>
      </c>
      <c r="G76" s="149"/>
      <c r="H76" s="148">
        <f>$BD76</f>
        <v>0</v>
      </c>
      <c r="I76" s="149"/>
      <c r="J76" s="148">
        <f>$BD76</f>
        <v>0</v>
      </c>
      <c r="K76" s="149"/>
      <c r="L76" s="148">
        <f>$BD76</f>
        <v>0</v>
      </c>
      <c r="M76" s="149"/>
      <c r="N76" s="148">
        <f>$BD76</f>
        <v>0</v>
      </c>
      <c r="O76" s="149"/>
      <c r="P76" s="148">
        <f>$BD76</f>
        <v>0</v>
      </c>
      <c r="Q76" s="149"/>
      <c r="R76" s="148">
        <f>$BD76</f>
        <v>0</v>
      </c>
      <c r="S76" s="149"/>
      <c r="T76" s="148">
        <f>$BD76</f>
        <v>0</v>
      </c>
      <c r="U76" s="149"/>
      <c r="V76" s="148">
        <f>$BD76</f>
        <v>0</v>
      </c>
      <c r="W76" s="149"/>
      <c r="X76" s="148">
        <f>$BD76</f>
        <v>0</v>
      </c>
      <c r="Y76" s="149"/>
      <c r="Z76" s="148">
        <f>$BD76</f>
        <v>0</v>
      </c>
      <c r="AA76" s="149"/>
      <c r="AB76" s="148">
        <f>$BD76</f>
        <v>0</v>
      </c>
      <c r="AC76" s="149"/>
      <c r="AD76" s="148">
        <f>$BD76</f>
        <v>0</v>
      </c>
      <c r="AE76" s="149"/>
      <c r="AF76" s="148">
        <f>$BD76</f>
        <v>0</v>
      </c>
      <c r="AG76" s="149"/>
      <c r="AH76" s="148">
        <f>$BD76</f>
        <v>0</v>
      </c>
      <c r="AI76" s="149"/>
      <c r="AJ76" s="148">
        <f>$BD76</f>
        <v>0</v>
      </c>
      <c r="AK76" s="149"/>
      <c r="AL76" s="148">
        <f>$BD76</f>
        <v>0</v>
      </c>
      <c r="AM76" s="149"/>
      <c r="AN76" s="148">
        <f>$BD76</f>
        <v>0</v>
      </c>
      <c r="AO76" s="149"/>
      <c r="AP76" s="148">
        <f>$BD76</f>
        <v>0</v>
      </c>
      <c r="AQ76" s="149"/>
      <c r="AR76" s="99"/>
      <c r="AS76" s="98"/>
      <c r="AT76" s="98"/>
      <c r="AU76" s="99"/>
      <c r="AV76" s="98"/>
      <c r="AW76" s="98"/>
      <c r="AX76" s="98"/>
      <c r="AY76" s="98"/>
      <c r="AZ76" s="98"/>
      <c r="BA76" s="98"/>
      <c r="BB76" s="98"/>
      <c r="BD76" s="88">
        <f ca="1">IF(I68="",0,VLOOKUP(I68,INDIRECT(CONCATENATE($K$111,"装備",$K$116,"$B$3:$q$146")),14,0))</f>
        <v>0</v>
      </c>
    </row>
    <row r="77" spans="1:54" ht="6" customHeight="1" hidden="1">
      <c r="A77" s="97"/>
      <c r="B77" s="188"/>
      <c r="C77" s="189"/>
      <c r="D77" s="189"/>
      <c r="E77" s="189"/>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1"/>
      <c r="AS77" s="98"/>
      <c r="AT77" s="98"/>
      <c r="AU77" s="99"/>
      <c r="AV77" s="98"/>
      <c r="AW77" s="98"/>
      <c r="AX77" s="98"/>
      <c r="AY77" s="98"/>
      <c r="AZ77" s="98"/>
      <c r="BA77" s="98"/>
      <c r="BB77" s="98"/>
    </row>
    <row r="78" spans="1:54" ht="9.75" customHeight="1" hidden="1">
      <c r="A78" s="97"/>
      <c r="B78" s="169" t="s">
        <v>125</v>
      </c>
      <c r="C78" s="170"/>
      <c r="D78" s="170"/>
      <c r="E78" s="170"/>
      <c r="F78" s="170"/>
      <c r="G78" s="170"/>
      <c r="H78" s="170"/>
      <c r="I78" s="170"/>
      <c r="J78" s="170"/>
      <c r="K78" s="170"/>
      <c r="L78" s="143"/>
      <c r="M78" s="169" t="s">
        <v>457</v>
      </c>
      <c r="N78" s="170"/>
      <c r="O78" s="170"/>
      <c r="P78" s="170"/>
      <c r="Q78" s="170"/>
      <c r="R78" s="170"/>
      <c r="S78" s="170"/>
      <c r="T78" s="170"/>
      <c r="U78" s="143"/>
      <c r="V78" s="169" t="s">
        <v>459</v>
      </c>
      <c r="W78" s="170"/>
      <c r="X78" s="143"/>
      <c r="Y78" s="169" t="s">
        <v>460</v>
      </c>
      <c r="Z78" s="170"/>
      <c r="AA78" s="143"/>
      <c r="AB78" s="179" t="s">
        <v>1</v>
      </c>
      <c r="AC78" s="180"/>
      <c r="AD78" s="181"/>
      <c r="AE78" s="205" t="s">
        <v>697</v>
      </c>
      <c r="AF78" s="206"/>
      <c r="AG78" s="206"/>
      <c r="AH78" s="207"/>
      <c r="AI78" s="229"/>
      <c r="AJ78" s="230"/>
      <c r="AK78" s="230"/>
      <c r="AL78" s="230"/>
      <c r="AM78" s="230"/>
      <c r="AN78" s="230"/>
      <c r="AO78" s="230"/>
      <c r="AP78" s="230"/>
      <c r="AQ78" s="230"/>
      <c r="AR78" s="231"/>
      <c r="AS78" s="98"/>
      <c r="AT78" s="84"/>
      <c r="AU78" s="99"/>
      <c r="AV78" s="98"/>
      <c r="AW78" s="98"/>
      <c r="AX78" s="98"/>
      <c r="AY78" s="98"/>
      <c r="AZ78" s="98"/>
      <c r="BA78" s="98"/>
      <c r="BB78" s="98"/>
    </row>
    <row r="79" spans="1:54" ht="19.5" customHeight="1" hidden="1">
      <c r="A79" s="97"/>
      <c r="B79" s="176">
        <f ca="1">IF(I68="","",VLOOKUP(I68,INDIRECT(CONCATENATE($K$111,"装備",$K$116,"$B$3:$m$146")),3,0))</f>
      </c>
      <c r="C79" s="177"/>
      <c r="D79" s="177"/>
      <c r="E79" s="177"/>
      <c r="F79" s="177"/>
      <c r="G79" s="177"/>
      <c r="H79" s="177"/>
      <c r="I79" s="177"/>
      <c r="J79" s="177"/>
      <c r="K79" s="177"/>
      <c r="L79" s="178"/>
      <c r="M79" s="176">
        <f ca="1">IF(I68="","",VLOOKUP(I68,INDIRECT(CONCATENATE($K$111,"装備",$K$116,"$B$3:$m$146")),4,0))</f>
      </c>
      <c r="N79" s="177"/>
      <c r="O79" s="177"/>
      <c r="P79" s="177"/>
      <c r="Q79" s="177"/>
      <c r="R79" s="177"/>
      <c r="S79" s="177"/>
      <c r="T79" s="177"/>
      <c r="U79" s="178"/>
      <c r="V79" s="173">
        <f ca="1">IF(I68="","",VLOOKUP(I68,INDIRECT(CONCATENATE($K$111,"装備",$K$116,"$B$3:$m$146")),6,0))</f>
      </c>
      <c r="W79" s="174"/>
      <c r="X79" s="175"/>
      <c r="Y79" s="173">
        <f ca="1">IF(I68="","",VLOOKUP(I68,INDIRECT(CONCATENATE($K$111,"装備",$K$116,"$B$3:$m$146")),7,0))</f>
      </c>
      <c r="Z79" s="174"/>
      <c r="AA79" s="175"/>
      <c r="AB79" s="157">
        <f ca="1">IF(I68="","",VLOOKUP(I68,INDIRECT(CONCATENATE($K$111,"装備",$K$116,"$B$3:$m$146")),8,0))</f>
      </c>
      <c r="AC79" s="158"/>
      <c r="AD79" s="159"/>
      <c r="AE79" s="185">
        <f ca="1">IF(I68="","",VLOOKUP(I68,INDIRECT(CONCATENATE($K$111,"装備",$K$116,"$B$3:$q$146")),16,0))</f>
      </c>
      <c r="AF79" s="186"/>
      <c r="AG79" s="186"/>
      <c r="AH79" s="187"/>
      <c r="AI79" s="208"/>
      <c r="AJ79" s="209"/>
      <c r="AK79" s="209"/>
      <c r="AL79" s="209"/>
      <c r="AM79" s="209"/>
      <c r="AN79" s="209"/>
      <c r="AO79" s="209"/>
      <c r="AP79" s="209"/>
      <c r="AQ79" s="209"/>
      <c r="AR79" s="210"/>
      <c r="AS79" s="98"/>
      <c r="AT79" s="98"/>
      <c r="AU79" s="99"/>
      <c r="AV79" s="98"/>
      <c r="AW79" s="98"/>
      <c r="AX79" s="98"/>
      <c r="AY79" s="98"/>
      <c r="AZ79" s="98"/>
      <c r="BA79" s="98"/>
      <c r="BB79" s="98"/>
    </row>
    <row r="80" spans="1:54" ht="9.75" customHeight="1" hidden="1">
      <c r="A80" s="97"/>
      <c r="B80" s="179" t="s">
        <v>465</v>
      </c>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1"/>
      <c r="AS80" s="98"/>
      <c r="AT80" s="98"/>
      <c r="AU80" s="99"/>
      <c r="AV80" s="98"/>
      <c r="AW80" s="98"/>
      <c r="AX80" s="98"/>
      <c r="AY80" s="98"/>
      <c r="AZ80" s="98"/>
      <c r="BA80" s="98"/>
      <c r="BB80" s="98"/>
    </row>
    <row r="81" spans="1:54" ht="27" customHeight="1" hidden="1">
      <c r="A81" s="97"/>
      <c r="B81" s="182">
        <f ca="1">IF(I68="","",VLOOKUP(I68,INDIRECT(CONCATENATE($K$111,"装備",$K$116,"$B$3:$m$146")),12,0))</f>
      </c>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4"/>
      <c r="AS81" s="98"/>
      <c r="AT81" s="98"/>
      <c r="AU81" s="99"/>
      <c r="AV81" s="98"/>
      <c r="AW81" s="98"/>
      <c r="AX81" s="98"/>
      <c r="AY81" s="98"/>
      <c r="AZ81" s="98"/>
      <c r="BA81" s="98"/>
      <c r="BB81" s="98"/>
    </row>
    <row r="82" spans="1:54" ht="25.5" customHeight="1">
      <c r="A82" s="97"/>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98"/>
      <c r="AT82" s="98"/>
      <c r="AU82" s="99"/>
      <c r="AV82" s="98"/>
      <c r="AW82" s="98"/>
      <c r="AX82" s="98"/>
      <c r="AY82" s="98"/>
      <c r="AZ82" s="98"/>
      <c r="BA82" s="98"/>
      <c r="BB82" s="98"/>
    </row>
    <row r="83" spans="1:54" ht="16.5" customHeight="1">
      <c r="A83" s="97"/>
      <c r="B83" s="126" t="s">
        <v>130</v>
      </c>
      <c r="C83" s="126"/>
      <c r="D83" s="22"/>
      <c r="E83" s="22"/>
      <c r="F83" s="22"/>
      <c r="G83" s="22"/>
      <c r="H83" s="22"/>
      <c r="I83" s="22"/>
      <c r="J83" s="22"/>
      <c r="K83" s="22"/>
      <c r="L83" s="22"/>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98"/>
      <c r="AT83" s="98"/>
      <c r="AU83" s="99"/>
      <c r="AV83" s="98"/>
      <c r="AW83" s="98"/>
      <c r="AX83" s="98"/>
      <c r="AY83" s="98"/>
      <c r="AZ83" s="98"/>
      <c r="BA83" s="98"/>
      <c r="BB83" s="98"/>
    </row>
    <row r="84" spans="1:54" ht="16.5" customHeight="1">
      <c r="A84" s="97"/>
      <c r="B84" s="248" t="s">
        <v>432</v>
      </c>
      <c r="C84" s="248"/>
      <c r="D84" s="248"/>
      <c r="E84" s="248"/>
      <c r="F84" s="248"/>
      <c r="G84" s="248"/>
      <c r="H84" s="248"/>
      <c r="I84" s="248"/>
      <c r="J84" s="248"/>
      <c r="K84" s="248"/>
      <c r="L84" s="248"/>
      <c r="M84" s="248"/>
      <c r="N84" s="250" t="s">
        <v>727</v>
      </c>
      <c r="O84" s="250"/>
      <c r="P84" s="250"/>
      <c r="Q84" s="250"/>
      <c r="R84" s="249" t="s">
        <v>728</v>
      </c>
      <c r="S84" s="249"/>
      <c r="T84" s="249"/>
      <c r="U84" s="249"/>
      <c r="V84" s="248" t="s">
        <v>729</v>
      </c>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111" t="s">
        <v>463</v>
      </c>
      <c r="AT84" s="40" t="s">
        <v>464</v>
      </c>
      <c r="AU84" s="99"/>
      <c r="AV84" s="98"/>
      <c r="AW84" s="98"/>
      <c r="AX84" s="98"/>
      <c r="AY84" s="98"/>
      <c r="AZ84" s="98"/>
      <c r="BA84" s="98"/>
      <c r="BB84" s="98"/>
    </row>
    <row r="85" spans="1:54" ht="17.25" customHeight="1">
      <c r="A85" s="97"/>
      <c r="B85" s="244" t="s">
        <v>744</v>
      </c>
      <c r="C85" s="244"/>
      <c r="D85" s="244"/>
      <c r="E85" s="244"/>
      <c r="F85" s="244"/>
      <c r="G85" s="244"/>
      <c r="H85" s="244"/>
      <c r="I85" s="244"/>
      <c r="J85" s="244"/>
      <c r="K85" s="244"/>
      <c r="L85" s="244"/>
      <c r="M85" s="244"/>
      <c r="N85" s="245" t="str">
        <f aca="true" ca="1" t="shared" si="0" ref="N85:N93">IF(B85="","",VLOOKUP(B85,INDIRECT(CONCATENATE($K$111,"技能",$K$116,"$B$3:$i$146")),2,0))</f>
        <v>白兵戦</v>
      </c>
      <c r="O85" s="245"/>
      <c r="P85" s="245"/>
      <c r="Q85" s="245"/>
      <c r="R85" s="246">
        <f aca="true" ca="1" t="shared" si="1" ref="R85:R93">IF(B85="","",VLOOKUP(B85,INDIRECT(CONCATENATE($K$111,"技能",$K$116,"$B$3:$i$146")),3,0))</f>
        <v>1</v>
      </c>
      <c r="S85" s="246"/>
      <c r="T85" s="246"/>
      <c r="U85" s="246"/>
      <c r="V85" s="247" t="str">
        <f aca="true" ca="1" t="shared" si="2" ref="V85:V93">IF(B85="","",VLOOKUP(B85,INDIRECT(CONCATENATE($K$111,"技能",$K$116,"$B$3:$i$146")),4,0))</f>
        <v>白兵戦において、通常の攻撃を行う代わりに各種奥義を使用することができます</v>
      </c>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112">
        <f aca="true" ca="1" t="shared" si="3" ref="AS85:AS93">IF(B85="","",VLOOKUP(B85,INDIRECT(CONCATENATE($K$111,"技能",$K$116,"$B$3:$i$146")),5,0))</f>
        <v>0</v>
      </c>
      <c r="AT85" s="28">
        <f ca="1">IF(B85="","",IF(AND(VLOOKUP(B85,INDIRECT(CONCATENATE($K$111,"技能",$K$116,"$B$3:$i$146")),8,0)&lt;&gt;$F$95,VLOOKUP(B85,INDIRECT(CONCATENATE($K$111,"技能",$K$116,"$B$3:$i$146")),8,0)&lt;&gt;"",$L$2=$K$105),VLOOKUP(B85,INDIRECT(CONCATENATE($K$111,"技能",$K$116,"$B$3:$i$146")),6,0)+15,VLOOKUP(B85,INDIRECT(CONCATENATE($K$111,"技能",$K$116,"$B$3:$i$146")),6,0)))</f>
        <v>30</v>
      </c>
      <c r="AU85" s="99"/>
      <c r="AV85" s="98"/>
      <c r="AW85" s="98"/>
      <c r="AX85" s="98"/>
      <c r="AY85" s="98"/>
      <c r="AZ85" s="98"/>
      <c r="BA85" s="98"/>
      <c r="BB85" s="98"/>
    </row>
    <row r="86" spans="1:54" ht="72" customHeight="1">
      <c r="A86" s="97"/>
      <c r="B86" s="244" t="s">
        <v>778</v>
      </c>
      <c r="C86" s="244"/>
      <c r="D86" s="244"/>
      <c r="E86" s="244"/>
      <c r="F86" s="244"/>
      <c r="G86" s="244"/>
      <c r="H86" s="244"/>
      <c r="I86" s="244"/>
      <c r="J86" s="244"/>
      <c r="K86" s="244"/>
      <c r="L86" s="244"/>
      <c r="M86" s="244"/>
      <c r="N86" s="245" t="str">
        <f ca="1" t="shared" si="0"/>
        <v>自分がダメージを受けたとき</v>
      </c>
      <c r="O86" s="245"/>
      <c r="P86" s="245"/>
      <c r="Q86" s="245"/>
      <c r="R86" s="246">
        <f ca="1" t="shared" si="1"/>
        <v>0</v>
      </c>
      <c r="S86" s="246"/>
      <c r="T86" s="246"/>
      <c r="U86" s="246"/>
      <c r="V86" s="247" t="str">
        <f ca="1" t="shared" si="2"/>
        <v>サイコロを振り１～３の目が出たら、１つの直射攻撃（実弾、エネルギー兵器、投げナイフなど）および白兵戦によるダメージを－１することができます。［切り払い］を行なった後、白兵反撃は行うことができます。なおＳＰ消費技能を使用した攻撃は切り払えません。また「戦闘不能」状態では使えません。</v>
      </c>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112">
        <f ca="1" t="shared" si="3"/>
        <v>0</v>
      </c>
      <c r="AT86" s="28">
        <f aca="true" ca="1" t="shared" si="4" ref="AT86:AT93">IF(B86="","",IF(AND(VLOOKUP(B86,INDIRECT(CONCATENATE($K$111,"技能",$K$116,"$B$3:$i$146")),8,0)&lt;&gt;$F$95,VLOOKUP(B86,INDIRECT(CONCATENATE($K$111,"技能",$K$116,"$B$3:$i$146")),8,0)&lt;&gt;"",$L$2=$K$105),VLOOKUP(B86,INDIRECT(CONCATENATE($K$111,"技能",$K$116,"$B$3:$i$146")),6,0)+15,VLOOKUP(B86,INDIRECT(CONCATENATE($K$111,"技能",$K$116,"$B$3:$i$146")),6,0)))</f>
        <v>10</v>
      </c>
      <c r="AU86" s="99"/>
      <c r="AV86" s="98"/>
      <c r="AW86" s="98"/>
      <c r="AX86" s="98"/>
      <c r="AY86" s="98"/>
      <c r="AZ86" s="98"/>
      <c r="BA86" s="98"/>
      <c r="BB86" s="98"/>
    </row>
    <row r="87" spans="1:54" ht="16.5" customHeight="1">
      <c r="A87" s="97"/>
      <c r="B87" s="244" t="s">
        <v>733</v>
      </c>
      <c r="C87" s="244"/>
      <c r="D87" s="244"/>
      <c r="E87" s="244"/>
      <c r="F87" s="244"/>
      <c r="G87" s="244"/>
      <c r="H87" s="244"/>
      <c r="I87" s="244"/>
      <c r="J87" s="244"/>
      <c r="K87" s="244"/>
      <c r="L87" s="244"/>
      <c r="M87" s="244"/>
      <c r="N87" s="245" t="str">
        <f ca="1" t="shared" si="0"/>
        <v>常時</v>
      </c>
      <c r="O87" s="245"/>
      <c r="P87" s="245"/>
      <c r="Q87" s="245"/>
      <c r="R87" s="246">
        <f ca="1" t="shared" si="1"/>
        <v>0</v>
      </c>
      <c r="S87" s="246"/>
      <c r="T87" s="246"/>
      <c r="U87" s="246"/>
      <c r="V87" s="247" t="str">
        <f ca="1" t="shared" si="2"/>
        <v>射撃武器の携帯、使用ができません。</v>
      </c>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112">
        <f ca="1" t="shared" si="3"/>
        <v>0</v>
      </c>
      <c r="AT87" s="28">
        <f ca="1" t="shared" si="4"/>
        <v>-10</v>
      </c>
      <c r="AU87" s="99"/>
      <c r="AV87" s="98"/>
      <c r="AW87" s="98"/>
      <c r="AX87" s="98"/>
      <c r="AY87" s="98"/>
      <c r="AZ87" s="98"/>
      <c r="BA87" s="98"/>
      <c r="BB87" s="98"/>
    </row>
    <row r="88" spans="1:54" ht="20.25" customHeight="1">
      <c r="A88" s="97"/>
      <c r="B88" s="244" t="s">
        <v>776</v>
      </c>
      <c r="C88" s="244"/>
      <c r="D88" s="244"/>
      <c r="E88" s="244"/>
      <c r="F88" s="244"/>
      <c r="G88" s="244"/>
      <c r="H88" s="244"/>
      <c r="I88" s="244"/>
      <c r="J88" s="244"/>
      <c r="K88" s="244"/>
      <c r="L88" s="244"/>
      <c r="M88" s="244"/>
      <c r="N88" s="245" t="str">
        <f ca="1" t="shared" si="0"/>
        <v>白兵戦</v>
      </c>
      <c r="O88" s="245"/>
      <c r="P88" s="245"/>
      <c r="Q88" s="245"/>
      <c r="R88" s="246">
        <f ca="1" t="shared" si="1"/>
        <v>0</v>
      </c>
      <c r="S88" s="246"/>
      <c r="T88" s="246"/>
      <c r="U88" s="246"/>
      <c r="V88" s="247" t="str">
        <f ca="1" t="shared" si="2"/>
        <v>戦慄を与えて敵を萎縮させます。白兵戦中の敵ドールが自分に対して行う攻撃判定に、－１のペナルティを付けさせることができます。</v>
      </c>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112">
        <f ca="1" t="shared" si="3"/>
        <v>0</v>
      </c>
      <c r="AT88" s="28">
        <f ca="1" t="shared" si="4"/>
        <v>30</v>
      </c>
      <c r="AU88" s="99"/>
      <c r="AV88" s="98"/>
      <c r="AW88" s="98"/>
      <c r="AX88" s="98"/>
      <c r="AY88" s="98"/>
      <c r="AZ88" s="98"/>
      <c r="BA88" s="98"/>
      <c r="BB88" s="98"/>
    </row>
    <row r="89" spans="1:54" ht="16.5" customHeight="1" hidden="1">
      <c r="A89" s="97"/>
      <c r="B89" s="244"/>
      <c r="C89" s="244"/>
      <c r="D89" s="244"/>
      <c r="E89" s="244"/>
      <c r="F89" s="244"/>
      <c r="G89" s="244"/>
      <c r="H89" s="244"/>
      <c r="I89" s="244"/>
      <c r="J89" s="244"/>
      <c r="K89" s="244"/>
      <c r="L89" s="244"/>
      <c r="M89" s="244"/>
      <c r="N89" s="245">
        <f ca="1" t="shared" si="0"/>
      </c>
      <c r="O89" s="245"/>
      <c r="P89" s="245"/>
      <c r="Q89" s="245"/>
      <c r="R89" s="246">
        <f ca="1" t="shared" si="1"/>
      </c>
      <c r="S89" s="246"/>
      <c r="T89" s="246"/>
      <c r="U89" s="246"/>
      <c r="V89" s="247">
        <f ca="1" t="shared" si="2"/>
      </c>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112">
        <f ca="1" t="shared" si="3"/>
      </c>
      <c r="AT89" s="28">
        <f ca="1" t="shared" si="4"/>
      </c>
      <c r="AU89" s="99"/>
      <c r="AV89" s="98"/>
      <c r="AW89" s="98"/>
      <c r="AX89" s="98"/>
      <c r="AY89" s="98"/>
      <c r="AZ89" s="98"/>
      <c r="BA89" s="98"/>
      <c r="BB89" s="98"/>
    </row>
    <row r="90" spans="1:54" ht="16.5" customHeight="1" hidden="1">
      <c r="A90" s="97"/>
      <c r="B90" s="244"/>
      <c r="C90" s="244"/>
      <c r="D90" s="244"/>
      <c r="E90" s="244"/>
      <c r="F90" s="244"/>
      <c r="G90" s="244"/>
      <c r="H90" s="244"/>
      <c r="I90" s="244"/>
      <c r="J90" s="244"/>
      <c r="K90" s="244"/>
      <c r="L90" s="244"/>
      <c r="M90" s="244"/>
      <c r="N90" s="245">
        <f ca="1" t="shared" si="0"/>
      </c>
      <c r="O90" s="245"/>
      <c r="P90" s="245"/>
      <c r="Q90" s="245"/>
      <c r="R90" s="246">
        <f ca="1" t="shared" si="1"/>
      </c>
      <c r="S90" s="246"/>
      <c r="T90" s="246"/>
      <c r="U90" s="246"/>
      <c r="V90" s="247">
        <f ca="1" t="shared" si="2"/>
      </c>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112">
        <f ca="1" t="shared" si="3"/>
      </c>
      <c r="AT90" s="28">
        <f ca="1" t="shared" si="4"/>
      </c>
      <c r="AU90" s="99"/>
      <c r="AV90" s="98"/>
      <c r="AW90" s="98"/>
      <c r="AX90" s="98"/>
      <c r="AY90" s="98"/>
      <c r="AZ90" s="98"/>
      <c r="BA90" s="98"/>
      <c r="BB90" s="98"/>
    </row>
    <row r="91" spans="1:54" ht="16.5" customHeight="1" hidden="1">
      <c r="A91" s="97"/>
      <c r="B91" s="244"/>
      <c r="C91" s="244"/>
      <c r="D91" s="244"/>
      <c r="E91" s="244"/>
      <c r="F91" s="244"/>
      <c r="G91" s="244"/>
      <c r="H91" s="244"/>
      <c r="I91" s="244"/>
      <c r="J91" s="244"/>
      <c r="K91" s="244"/>
      <c r="L91" s="244"/>
      <c r="M91" s="244"/>
      <c r="N91" s="245">
        <f ca="1" t="shared" si="0"/>
      </c>
      <c r="O91" s="245"/>
      <c r="P91" s="245"/>
      <c r="Q91" s="245"/>
      <c r="R91" s="246">
        <f ca="1" t="shared" si="1"/>
      </c>
      <c r="S91" s="246"/>
      <c r="T91" s="246"/>
      <c r="U91" s="246"/>
      <c r="V91" s="247">
        <f ca="1" t="shared" si="2"/>
      </c>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112">
        <f ca="1" t="shared" si="3"/>
      </c>
      <c r="AT91" s="28">
        <f ca="1" t="shared" si="4"/>
      </c>
      <c r="AU91" s="99"/>
      <c r="AV91" s="98"/>
      <c r="AW91" s="98"/>
      <c r="AX91" s="98"/>
      <c r="AY91" s="98"/>
      <c r="AZ91" s="98"/>
      <c r="BA91" s="98"/>
      <c r="BB91" s="98"/>
    </row>
    <row r="92" spans="1:54" ht="20.25" customHeight="1">
      <c r="A92" s="97"/>
      <c r="B92" s="244" t="s">
        <v>548</v>
      </c>
      <c r="C92" s="244"/>
      <c r="D92" s="244"/>
      <c r="E92" s="244"/>
      <c r="F92" s="244"/>
      <c r="G92" s="244"/>
      <c r="H92" s="244"/>
      <c r="I92" s="244"/>
      <c r="J92" s="244"/>
      <c r="K92" s="244"/>
      <c r="L92" s="244"/>
      <c r="M92" s="244"/>
      <c r="N92" s="245" t="str">
        <f ca="1" t="shared" si="0"/>
        <v>白兵戦</v>
      </c>
      <c r="O92" s="245"/>
      <c r="P92" s="245"/>
      <c r="Q92" s="245"/>
      <c r="R92" s="246">
        <f ca="1" t="shared" si="1"/>
        <v>0</v>
      </c>
      <c r="S92" s="246"/>
      <c r="T92" s="246"/>
      <c r="U92" s="246"/>
      <c r="V92" s="247" t="str">
        <f ca="1" t="shared" si="2"/>
        <v>白兵戦において、攻撃判定のサイコロの目を－１します（０にはなりません）</v>
      </c>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112">
        <f ca="1" t="shared" si="3"/>
        <v>0</v>
      </c>
      <c r="AT92" s="28">
        <f ca="1" t="shared" si="4"/>
        <v>40</v>
      </c>
      <c r="AU92" s="99"/>
      <c r="AV92" s="98"/>
      <c r="AW92" s="98"/>
      <c r="AX92" s="98"/>
      <c r="AY92" s="98"/>
      <c r="AZ92" s="98"/>
      <c r="BA92" s="98"/>
      <c r="BB92" s="98"/>
    </row>
    <row r="93" spans="1:54" ht="20.25" customHeight="1">
      <c r="A93" s="97"/>
      <c r="B93" s="244" t="s">
        <v>35</v>
      </c>
      <c r="C93" s="244"/>
      <c r="D93" s="244"/>
      <c r="E93" s="244"/>
      <c r="F93" s="244"/>
      <c r="G93" s="244"/>
      <c r="H93" s="244"/>
      <c r="I93" s="244"/>
      <c r="J93" s="244"/>
      <c r="K93" s="244"/>
      <c r="L93" s="244"/>
      <c r="M93" s="244"/>
      <c r="N93" s="245" t="str">
        <f ca="1" t="shared" si="0"/>
        <v>常時</v>
      </c>
      <c r="O93" s="245"/>
      <c r="P93" s="245"/>
      <c r="Q93" s="245"/>
      <c r="R93" s="246">
        <f ca="1" t="shared" si="1"/>
        <v>0</v>
      </c>
      <c r="S93" s="246"/>
      <c r="T93" s="246"/>
      <c r="U93" s="246"/>
      <c r="V93" s="247" t="str">
        <f ca="1" t="shared" si="2"/>
        <v>ブッシュなどの半遮蔽効果を得られません。</v>
      </c>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112">
        <f ca="1" t="shared" si="3"/>
        <v>0</v>
      </c>
      <c r="AT93" s="28">
        <f ca="1" t="shared" si="4"/>
        <v>-20</v>
      </c>
      <c r="AU93" s="99"/>
      <c r="AV93" s="98"/>
      <c r="AW93" s="98"/>
      <c r="AX93" s="98"/>
      <c r="AY93" s="98"/>
      <c r="AZ93" s="98"/>
      <c r="BA93" s="98"/>
      <c r="BB93" s="98"/>
    </row>
    <row r="94" spans="1:54" ht="22.5" customHeight="1">
      <c r="A94" s="97"/>
      <c r="B94" s="36"/>
      <c r="C94" s="36"/>
      <c r="D94" s="36"/>
      <c r="E94" s="36"/>
      <c r="F94" s="36"/>
      <c r="G94" s="36"/>
      <c r="H94" s="36"/>
      <c r="I94" s="36"/>
      <c r="J94" s="36"/>
      <c r="K94" s="98"/>
      <c r="L94" s="98"/>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36"/>
      <c r="AT94" s="36"/>
      <c r="AU94" s="99"/>
      <c r="AV94" s="98"/>
      <c r="AW94" s="98"/>
      <c r="AX94" s="98"/>
      <c r="AY94" s="98"/>
      <c r="AZ94" s="98"/>
      <c r="BA94" s="98"/>
      <c r="BB94" s="98"/>
    </row>
    <row r="95" spans="1:54" ht="16.5" customHeight="1" hidden="1">
      <c r="A95" s="97"/>
      <c r="B95" s="232" t="s">
        <v>131</v>
      </c>
      <c r="C95" s="233"/>
      <c r="D95" s="233"/>
      <c r="E95" s="234"/>
      <c r="F95" s="235" t="s">
        <v>90</v>
      </c>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7"/>
      <c r="AS95" s="36"/>
      <c r="AT95" s="36"/>
      <c r="AU95" s="99"/>
      <c r="AV95" s="98"/>
      <c r="AW95" s="98"/>
      <c r="AX95" s="98"/>
      <c r="AY95" s="98"/>
      <c r="AZ95" s="98"/>
      <c r="BA95" s="98"/>
      <c r="BB95" s="98"/>
    </row>
    <row r="96" spans="1:54" ht="16.5" customHeight="1" hidden="1">
      <c r="A96" s="97"/>
      <c r="B96" s="36"/>
      <c r="C96" s="36"/>
      <c r="D96" s="36"/>
      <c r="E96" s="36"/>
      <c r="F96" s="36"/>
      <c r="G96" s="36"/>
      <c r="H96" s="36"/>
      <c r="I96" s="36"/>
      <c r="J96" s="36"/>
      <c r="K96" s="98"/>
      <c r="L96" s="98"/>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36"/>
      <c r="AT96" s="36"/>
      <c r="AU96" s="99"/>
      <c r="AV96" s="98"/>
      <c r="AW96" s="98"/>
      <c r="AX96" s="98"/>
      <c r="AY96" s="98"/>
      <c r="AZ96" s="98"/>
      <c r="BA96" s="98"/>
      <c r="BB96" s="98"/>
    </row>
    <row r="97" spans="1:57" ht="13.5" customHeight="1">
      <c r="A97" s="97"/>
      <c r="B97" s="82" t="s">
        <v>132</v>
      </c>
      <c r="C97" s="114"/>
      <c r="D97" s="114"/>
      <c r="E97" s="114"/>
      <c r="F97" s="114"/>
      <c r="G97" s="114"/>
      <c r="H97" s="114"/>
      <c r="I97" s="114"/>
      <c r="J97" s="114"/>
      <c r="K97" s="108"/>
      <c r="L97" s="108"/>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6"/>
      <c r="AS97" s="113" t="s">
        <v>133</v>
      </c>
      <c r="AT97" s="75" t="s">
        <v>134</v>
      </c>
      <c r="AU97" s="99"/>
      <c r="AV97" s="98"/>
      <c r="AW97" s="98"/>
      <c r="AX97" s="98"/>
      <c r="AY97" s="98"/>
      <c r="AZ97" s="98"/>
      <c r="BA97" s="98"/>
      <c r="BB97" s="98"/>
      <c r="BE97" s="88" t="s">
        <v>591</v>
      </c>
    </row>
    <row r="98" spans="1:61" ht="23.25" customHeight="1">
      <c r="A98" s="97"/>
      <c r="B98" s="238"/>
      <c r="C98" s="239"/>
      <c r="D98" s="239"/>
      <c r="E98" s="239"/>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40"/>
      <c r="AS98" s="112">
        <f>(4+SUM(AS19:AS81)+SUM(AS85:AS93))*IF(OR(AS20="×",AS36="×",AS52="×",AS68="×"),0,1)</f>
        <v>4</v>
      </c>
      <c r="AT98" s="43">
        <f>SUM(AT9:AT93)</f>
        <v>100</v>
      </c>
      <c r="AU98" s="99"/>
      <c r="AV98" s="98"/>
      <c r="AW98" s="98"/>
      <c r="AX98" s="98"/>
      <c r="AY98" s="98"/>
      <c r="AZ98" s="98"/>
      <c r="BA98" s="98"/>
      <c r="BB98" s="98"/>
      <c r="BE98" s="107" t="s">
        <v>699</v>
      </c>
      <c r="BF98" s="108" t="s">
        <v>693</v>
      </c>
      <c r="BG98" s="108" t="s">
        <v>692</v>
      </c>
      <c r="BH98" s="108" t="s">
        <v>694</v>
      </c>
      <c r="BI98" s="109" t="s">
        <v>698</v>
      </c>
    </row>
    <row r="99" spans="1:61" ht="19.5" customHeight="1">
      <c r="A99" s="97"/>
      <c r="B99" s="241"/>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3"/>
      <c r="AS99" s="98"/>
      <c r="AT99" s="98"/>
      <c r="AU99" s="99"/>
      <c r="AV99" s="98"/>
      <c r="AW99" s="98"/>
      <c r="AX99" s="98"/>
      <c r="AY99" s="98"/>
      <c r="AZ99" s="98"/>
      <c r="BA99" s="98"/>
      <c r="BB99" s="98"/>
      <c r="BE99" s="97">
        <f>ROUND(BE100/8*10,0)</f>
        <v>8</v>
      </c>
      <c r="BF99" s="98">
        <f>ROUND(BF100/6*10,0)</f>
        <v>7</v>
      </c>
      <c r="BG99" s="98">
        <f>ROUND(BG100/5*10,0)</f>
        <v>0</v>
      </c>
      <c r="BH99" s="98">
        <f>ROUND(BH100/5*10,0)</f>
        <v>8</v>
      </c>
      <c r="BI99" s="99">
        <f>ROUND(BI100/6.7*10,0)</f>
        <v>0</v>
      </c>
    </row>
    <row r="100" spans="1:61" ht="15" customHeight="1">
      <c r="A100" s="110"/>
      <c r="B100" s="93"/>
      <c r="C100" s="93"/>
      <c r="D100" s="93"/>
      <c r="E100" s="93"/>
      <c r="F100" s="93"/>
      <c r="G100" s="93"/>
      <c r="H100" s="93"/>
      <c r="I100" s="127"/>
      <c r="J100" s="127"/>
      <c r="K100" s="127"/>
      <c r="L100" s="127"/>
      <c r="M100" s="127"/>
      <c r="N100" s="127"/>
      <c r="O100" s="127"/>
      <c r="P100" s="127"/>
      <c r="Q100" s="127"/>
      <c r="R100" s="127"/>
      <c r="S100" s="127"/>
      <c r="T100" s="127"/>
      <c r="U100" s="127"/>
      <c r="V100" s="127"/>
      <c r="W100" s="127"/>
      <c r="X100" s="127"/>
      <c r="Y100" s="127"/>
      <c r="Z100" s="127"/>
      <c r="AA100" s="93"/>
      <c r="AB100" s="93"/>
      <c r="AC100" s="93"/>
      <c r="AD100" s="93"/>
      <c r="AE100" s="93"/>
      <c r="AF100" s="93"/>
      <c r="AG100" s="93"/>
      <c r="AH100" s="93"/>
      <c r="AI100" s="93"/>
      <c r="AJ100" s="93"/>
      <c r="AK100" s="93"/>
      <c r="AL100" s="93"/>
      <c r="AM100" s="93"/>
      <c r="AN100" s="128"/>
      <c r="AO100" s="128"/>
      <c r="AP100" s="128"/>
      <c r="AQ100" s="128"/>
      <c r="AR100" s="128"/>
      <c r="AS100" s="128"/>
      <c r="AT100" s="129"/>
      <c r="AU100" s="101"/>
      <c r="AV100" s="98"/>
      <c r="AW100" s="98"/>
      <c r="AX100" s="98"/>
      <c r="AY100" s="98"/>
      <c r="AZ100" s="98"/>
      <c r="BA100" s="98"/>
      <c r="BB100" s="98"/>
      <c r="BE100" s="110">
        <f>$E$13</f>
        <v>6</v>
      </c>
      <c r="BF100" s="100">
        <f>MAXA(BF105:BF177)+AVERAGE(BF113:BF121)</f>
        <v>4</v>
      </c>
      <c r="BG100" s="100">
        <f>SUM(BG103:BG121)</f>
        <v>0</v>
      </c>
      <c r="BH100" s="100">
        <f>$AS$98</f>
        <v>4</v>
      </c>
      <c r="BI100" s="101">
        <f>SUM(BI105:BI121)</f>
        <v>0</v>
      </c>
    </row>
    <row r="101" spans="2:46" ht="15" customHeight="1">
      <c r="B101" s="91"/>
      <c r="C101" s="91"/>
      <c r="D101" s="91"/>
      <c r="E101" s="91"/>
      <c r="F101" s="91"/>
      <c r="G101" s="91"/>
      <c r="H101" s="91"/>
      <c r="I101" s="79"/>
      <c r="J101" s="79"/>
      <c r="K101" s="79"/>
      <c r="L101" s="79"/>
      <c r="M101" s="79"/>
      <c r="N101" s="79"/>
      <c r="O101" s="79"/>
      <c r="P101" s="79"/>
      <c r="Q101" s="79"/>
      <c r="R101" s="79"/>
      <c r="S101" s="79"/>
      <c r="T101" s="79"/>
      <c r="U101" s="79"/>
      <c r="V101" s="79"/>
      <c r="W101" s="79"/>
      <c r="X101" s="79"/>
      <c r="Y101" s="79"/>
      <c r="Z101" s="79"/>
      <c r="AA101" s="91"/>
      <c r="AB101" s="91"/>
      <c r="AC101" s="91"/>
      <c r="AD101" s="91"/>
      <c r="AE101" s="91"/>
      <c r="AF101" s="91"/>
      <c r="AG101" s="91"/>
      <c r="AH101" s="91"/>
      <c r="AI101" s="91"/>
      <c r="AJ101" s="91"/>
      <c r="AK101" s="91"/>
      <c r="AL101" s="91"/>
      <c r="AM101" s="91"/>
      <c r="AN101" s="77"/>
      <c r="AO101" s="77"/>
      <c r="AP101" s="77"/>
      <c r="AQ101" s="77"/>
      <c r="AR101" s="77"/>
      <c r="AS101" s="78"/>
      <c r="AT101" s="81"/>
    </row>
    <row r="102" s="16" customFormat="1" ht="14.25" customHeight="1">
      <c r="B102" s="16" t="s">
        <v>135</v>
      </c>
    </row>
    <row r="103" spans="2:62" s="16" customFormat="1" ht="15" customHeight="1">
      <c r="B103" s="47" t="s">
        <v>118</v>
      </c>
      <c r="C103" s="47" t="s">
        <v>839</v>
      </c>
      <c r="D103" s="47"/>
      <c r="E103" s="47" t="s">
        <v>136</v>
      </c>
      <c r="F103" s="47"/>
      <c r="G103" s="47"/>
      <c r="H103" s="47"/>
      <c r="I103" s="47" t="s">
        <v>137</v>
      </c>
      <c r="J103" s="57"/>
      <c r="K103" s="64" t="s">
        <v>138</v>
      </c>
      <c r="L103" s="59" t="s">
        <v>131</v>
      </c>
      <c r="M103" s="58"/>
      <c r="N103" s="47"/>
      <c r="O103" s="47"/>
      <c r="Q103" s="16" t="s">
        <v>579</v>
      </c>
      <c r="T103" s="16" t="s">
        <v>581</v>
      </c>
      <c r="W103" s="16" t="s">
        <v>582</v>
      </c>
      <c r="AZ103" s="16" t="s">
        <v>592</v>
      </c>
      <c r="BE103" s="130"/>
      <c r="BF103" s="96"/>
      <c r="BG103" s="96">
        <f>IF($E$10="機械",1,)</f>
        <v>0</v>
      </c>
      <c r="BH103" s="96"/>
      <c r="BI103" s="131"/>
      <c r="BJ103" s="88"/>
    </row>
    <row r="104" spans="2:62" s="16" customFormat="1" ht="15" customHeight="1">
      <c r="B104" s="47" t="str">
        <f aca="true" ca="1" t="shared" si="5" ref="B104:B123">IF(INDIRECT(CONCATENATE($K$111,B$103,$K$116,$J104))=0,"",INDIRECT(CONCATENATE($K$111,B$103,$K$116,$J104)))</f>
        <v>人間</v>
      </c>
      <c r="C104" s="47" t="str">
        <f aca="true" ca="1" t="shared" si="6" ref="C104:C135">IF(INDIRECT(CONCATENATE($K$111,C$103,$K$116,$J104))=0,"",IF(OR(INDIRECT(CONCATENATE($K$111,C$103,$K$116,$I104))=0,INDIRECT(CONCATENATE($K$111,C$103,$K$116,$I104))=$F$95),INDIRECT(CONCATENATE($K$111,C$103,$K$116,$J104)),""))</f>
        <v>戒め</v>
      </c>
      <c r="D104" s="47"/>
      <c r="E104" s="47" t="str">
        <f aca="true" ca="1" t="shared" si="7" ref="E104:E135">IF(INDIRECT(CONCATENATE($K$111,E$103,$K$116,$J104))=0,"",INDIRECT(CONCATENATE($K$111,E$103,$K$116,$J104)))</f>
        <v>ピストル（拳銃）</v>
      </c>
      <c r="F104" s="47"/>
      <c r="G104" s="47"/>
      <c r="H104" s="47"/>
      <c r="I104" s="47" t="s">
        <v>139</v>
      </c>
      <c r="J104" s="57" t="s">
        <v>140</v>
      </c>
      <c r="K104" s="70" t="s">
        <v>505</v>
      </c>
      <c r="L104" s="60">
        <f aca="true" ca="1" t="shared" si="8" ref="L104:L114">IF(ISERROR(INDIRECT(CONCATENATE($K$111,L$103,$K$116,$J104))),"",INDIRECT(CONCATENATE($K$111,L$103,$K$116,$J104)))</f>
      </c>
      <c r="M104" s="58"/>
      <c r="N104" s="47"/>
      <c r="O104" s="47"/>
      <c r="Q104" s="119"/>
      <c r="R104" s="120"/>
      <c r="T104" s="119"/>
      <c r="U104" s="120"/>
      <c r="W104" s="119"/>
      <c r="X104" s="120"/>
      <c r="BE104" s="88"/>
      <c r="BF104" s="88"/>
      <c r="BG104" s="88"/>
      <c r="BH104" s="88"/>
      <c r="BI104" s="88"/>
      <c r="BJ104" s="88"/>
    </row>
    <row r="105" spans="2:62" s="16" customFormat="1" ht="15" customHeight="1">
      <c r="B105" s="47" t="str">
        <f ca="1" t="shared" si="5"/>
        <v>同人作家</v>
      </c>
      <c r="C105" s="47" t="str">
        <f ca="1" t="shared" si="6"/>
        <v>医療</v>
      </c>
      <c r="D105" s="47"/>
      <c r="E105" s="47" t="str">
        <f ca="1" t="shared" si="7"/>
        <v>サブマシンガン</v>
      </c>
      <c r="F105" s="47"/>
      <c r="G105" s="47"/>
      <c r="H105" s="47"/>
      <c r="I105" s="47" t="s">
        <v>141</v>
      </c>
      <c r="J105" s="57" t="s">
        <v>142</v>
      </c>
      <c r="K105" s="70" t="s">
        <v>143</v>
      </c>
      <c r="L105" s="60">
        <f ca="1" t="shared" si="8"/>
      </c>
      <c r="M105" s="58"/>
      <c r="N105" s="47"/>
      <c r="O105" s="47"/>
      <c r="Q105" s="121" t="str">
        <f>IF($I$20="","","A+B")</f>
        <v>A+B</v>
      </c>
      <c r="R105" s="122">
        <f>IF(Q105="",0,1)</f>
        <v>1</v>
      </c>
      <c r="T105" s="121">
        <f>IF($I$36="","","B+C")</f>
      </c>
      <c r="U105" s="122">
        <f>IF(T105="",0,1)</f>
        <v>0</v>
      </c>
      <c r="W105" s="121">
        <f>IF($I$52="","","C+D")</f>
      </c>
      <c r="X105" s="122">
        <f>IF(W105="",0,1)</f>
        <v>0</v>
      </c>
      <c r="AZ105" s="16" t="s">
        <v>700</v>
      </c>
      <c r="BE105" s="130"/>
      <c r="BF105" s="96">
        <f ca="1">IF(ISNONTEXT(AN20),AN20,)+IF(I20="",0,VLOOKUP(I20,INDIRECT(CONCATENATE($K$111,"装備",$K$116,"$B$3:$q$146")),15,0))</f>
        <v>4</v>
      </c>
      <c r="BG105" s="96">
        <f ca="1">IF(I20="",0,VLOOKUP(I20,INDIRECT(CONCATENATE($K$111,"装備",$K$116,"$B$3:$r$146")),17,0))</f>
        <v>0</v>
      </c>
      <c r="BH105" s="96"/>
      <c r="BI105" s="131">
        <f ca="1">IF(I20="",0,VLOOKUP(I20,INDIRECT(CONCATENATE($K$111,"装備",$K$116,"$B$3:$s$146")),18,0))</f>
        <v>0</v>
      </c>
      <c r="BJ105" s="88"/>
    </row>
    <row r="106" spans="2:62" s="16" customFormat="1" ht="15" customHeight="1">
      <c r="B106" s="47" t="str">
        <f ca="1" t="shared" si="5"/>
        <v>神族</v>
      </c>
      <c r="C106" s="47" t="str">
        <f ca="1" t="shared" si="6"/>
        <v>隠蔽</v>
      </c>
      <c r="D106" s="47"/>
      <c r="E106" s="47" t="str">
        <f ca="1" t="shared" si="7"/>
        <v>小銃</v>
      </c>
      <c r="F106" s="47"/>
      <c r="G106" s="47"/>
      <c r="H106" s="47"/>
      <c r="I106" s="47" t="s">
        <v>144</v>
      </c>
      <c r="J106" s="57" t="s">
        <v>145</v>
      </c>
      <c r="K106" s="70" t="s">
        <v>112</v>
      </c>
      <c r="L106" s="60">
        <f ca="1" t="shared" si="8"/>
      </c>
      <c r="M106" s="58"/>
      <c r="N106" s="47"/>
      <c r="O106" s="47"/>
      <c r="Q106" s="121" t="str">
        <f>IF($I$20="","","A+C")</f>
        <v>A+C</v>
      </c>
      <c r="R106" s="122">
        <f>IF(Q106="",0,1)</f>
        <v>1</v>
      </c>
      <c r="T106" s="121">
        <f>IF($I$36="","","B+D")</f>
      </c>
      <c r="U106" s="122">
        <f>IF(T106="",0,1)</f>
        <v>0</v>
      </c>
      <c r="W106" s="123">
        <f>IF(OR($I$52="ピストル（拳銃）",$I$52="サブマシンガン",$I$52="小銃",$I$52="アサルトライフル／突撃銃",$I$52="スナイパーライフル／狙撃銃",$I$52="対戦車ライフル"),"カスタム化","")</f>
      </c>
      <c r="X106" s="124">
        <f>IF(W106="",0,1.5)</f>
        <v>0</v>
      </c>
      <c r="BE106" s="88"/>
      <c r="BF106" s="88"/>
      <c r="BG106" s="88"/>
      <c r="BH106" s="88"/>
      <c r="BI106" s="88"/>
      <c r="BJ106" s="88"/>
    </row>
    <row r="107" spans="2:62" s="16" customFormat="1" ht="15" customHeight="1">
      <c r="B107" s="47" t="str">
        <f ca="1" t="shared" si="5"/>
        <v>魔族</v>
      </c>
      <c r="C107" s="47" t="str">
        <f ca="1" t="shared" si="6"/>
        <v>奥義</v>
      </c>
      <c r="D107" s="47"/>
      <c r="E107" s="47" t="str">
        <f ca="1" t="shared" si="7"/>
        <v>アサルトライフル／突撃銃</v>
      </c>
      <c r="F107" s="47"/>
      <c r="G107" s="47"/>
      <c r="H107" s="47"/>
      <c r="I107" s="47" t="s">
        <v>146</v>
      </c>
      <c r="J107" s="57" t="s">
        <v>147</v>
      </c>
      <c r="K107" s="70"/>
      <c r="L107" s="60">
        <f ca="1" t="shared" si="8"/>
      </c>
      <c r="M107" s="58"/>
      <c r="N107" s="47"/>
      <c r="O107" s="47"/>
      <c r="Q107" s="121" t="str">
        <f>IF($I$20="","","A+D")</f>
        <v>A+D</v>
      </c>
      <c r="R107" s="122">
        <f>IF(Q107="",0,1)</f>
        <v>1</v>
      </c>
      <c r="T107" s="121">
        <f>IF($I$36="","","B+C+D")</f>
      </c>
      <c r="U107" s="122">
        <f>IF(T107="",0,2)</f>
        <v>0</v>
      </c>
      <c r="AZ107" s="16" t="s">
        <v>701</v>
      </c>
      <c r="BE107" s="130"/>
      <c r="BF107" s="96">
        <f ca="1">IF(ISNONTEXT(AN36),AN36,)+IF(I36="",0,VLOOKUP(I36,INDIRECT(CONCATENATE($K$111,"装備",$K$116,"$B$3:$q$146")),15,0))</f>
        <v>0</v>
      </c>
      <c r="BG107" s="96">
        <f ca="1">IF(I36="",0,VLOOKUP(I36,INDIRECT(CONCATENATE($K$111,"装備",$K$116,"$B$3:$r$146")),17,0))</f>
        <v>0</v>
      </c>
      <c r="BH107" s="96"/>
      <c r="BI107" s="131">
        <f ca="1">IF(I36="",0,VLOOKUP(I36,INDIRECT(CONCATENATE($K$111,"装備",$K$116,"$B$3:$s$146")),18,0))</f>
        <v>0</v>
      </c>
      <c r="BJ107" s="88"/>
    </row>
    <row r="108" spans="2:62" s="16" customFormat="1" ht="15" customHeight="1">
      <c r="B108" s="47" t="str">
        <f ca="1" t="shared" si="5"/>
        <v>不死</v>
      </c>
      <c r="C108" s="47" t="str">
        <f ca="1" t="shared" si="6"/>
        <v>オーバーホール</v>
      </c>
      <c r="D108" s="47"/>
      <c r="E108" s="47" t="str">
        <f ca="1" t="shared" si="7"/>
        <v>スナイパーライフル／狙撃銃</v>
      </c>
      <c r="F108" s="47"/>
      <c r="G108" s="47"/>
      <c r="H108" s="47"/>
      <c r="I108" s="47" t="s">
        <v>148</v>
      </c>
      <c r="J108" s="57" t="s">
        <v>149</v>
      </c>
      <c r="K108" s="70"/>
      <c r="L108" s="60">
        <f ca="1" t="shared" si="8"/>
      </c>
      <c r="M108" s="58"/>
      <c r="N108" s="47"/>
      <c r="O108" s="47"/>
      <c r="Q108" s="121" t="str">
        <f>IF($I$20="","","A+B+C")</f>
        <v>A+B+C</v>
      </c>
      <c r="R108" s="122">
        <f>IF(Q108="",0,2)</f>
        <v>2</v>
      </c>
      <c r="T108" s="123">
        <f>IF(OR($I$36="ピストル（拳銃）",$I$36="サブマシンガン",$I$36="小銃",$I$36="アサルトライフル／突撃銃",$I$36="スナイパーライフル／狙撃銃",$I$36="対戦車ライフル"),"カスタム化","")</f>
      </c>
      <c r="U108" s="124">
        <f>IF(T108="",0,1.5)</f>
        <v>0</v>
      </c>
      <c r="BE108" s="88"/>
      <c r="BF108" s="88"/>
      <c r="BG108" s="88"/>
      <c r="BH108" s="88"/>
      <c r="BI108" s="88"/>
      <c r="BJ108" s="88"/>
    </row>
    <row r="109" spans="2:62" s="16" customFormat="1" ht="15" customHeight="1">
      <c r="B109" s="47" t="str">
        <f ca="1" t="shared" si="5"/>
        <v>機械</v>
      </c>
      <c r="C109" s="47" t="str">
        <f ca="1" t="shared" si="6"/>
        <v>格闘技</v>
      </c>
      <c r="D109" s="47"/>
      <c r="E109" s="47" t="str">
        <f ca="1" t="shared" si="7"/>
        <v>対戦車ライフル</v>
      </c>
      <c r="F109" s="47"/>
      <c r="G109" s="47"/>
      <c r="H109" s="47"/>
      <c r="I109" s="47" t="s">
        <v>150</v>
      </c>
      <c r="J109" s="57" t="s">
        <v>151</v>
      </c>
      <c r="K109" s="70"/>
      <c r="L109" s="60">
        <f ca="1" t="shared" si="8"/>
      </c>
      <c r="M109" s="58"/>
      <c r="N109" s="47"/>
      <c r="O109" s="47"/>
      <c r="Q109" s="121" t="str">
        <f>IF($I$20="","","A+C+D")</f>
        <v>A+C+D</v>
      </c>
      <c r="R109" s="122">
        <f>IF(Q109="",0,2)</f>
        <v>2</v>
      </c>
      <c r="AZ109" s="16" t="s">
        <v>702</v>
      </c>
      <c r="BE109" s="130"/>
      <c r="BF109" s="96">
        <f ca="1">IF(ISNONTEXT(AN52),AN52,)+IF(I52="",0,VLOOKUP(I52,INDIRECT(CONCATENATE($K$111,"装備",$K$116,"$B$3:$q$146")),15,0))</f>
        <v>0</v>
      </c>
      <c r="BG109" s="96">
        <f ca="1">IF(I52="",0,VLOOKUP(I52,INDIRECT(CONCATENATE($K$111,"装備",$K$116,"$B$3:$r$146")),17,0))</f>
        <v>0</v>
      </c>
      <c r="BH109" s="96"/>
      <c r="BI109" s="131">
        <f ca="1">IF(I52="",0,VLOOKUP(I52,INDIRECT(CONCATENATE($K$111,"装備",$K$116,"$B$3:$s$146")),18,0))</f>
        <v>0</v>
      </c>
      <c r="BJ109" s="88"/>
    </row>
    <row r="110" spans="2:62" s="16" customFormat="1" ht="15" customHeight="1">
      <c r="B110" s="47">
        <f ca="1" t="shared" si="5"/>
      </c>
      <c r="C110" s="47" t="str">
        <f ca="1" t="shared" si="6"/>
        <v>頑丈</v>
      </c>
      <c r="D110" s="47"/>
      <c r="E110" s="47" t="str">
        <f ca="1" t="shared" si="7"/>
        <v>ショットガン（白兵戦可能武器）</v>
      </c>
      <c r="F110" s="47"/>
      <c r="G110" s="47"/>
      <c r="H110" s="47"/>
      <c r="I110" s="47" t="s">
        <v>152</v>
      </c>
      <c r="J110" s="57" t="s">
        <v>153</v>
      </c>
      <c r="K110" s="70" t="s">
        <v>797</v>
      </c>
      <c r="L110" s="60">
        <f ca="1" t="shared" si="8"/>
      </c>
      <c r="M110" s="58"/>
      <c r="N110" s="47"/>
      <c r="O110" s="47"/>
      <c r="Q110" s="121" t="str">
        <f>IF($I$20="","","A+B+C+D")</f>
        <v>A+B+C+D</v>
      </c>
      <c r="R110" s="122">
        <f>IF(Q110="",0,3)</f>
        <v>3</v>
      </c>
      <c r="BE110" s="88"/>
      <c r="BF110" s="88"/>
      <c r="BG110" s="88"/>
      <c r="BH110" s="88"/>
      <c r="BI110" s="88"/>
      <c r="BJ110" s="88"/>
    </row>
    <row r="111" spans="2:62" s="16" customFormat="1" ht="15" customHeight="1">
      <c r="B111" s="47">
        <f ca="1" t="shared" si="5"/>
      </c>
      <c r="C111" s="47" t="str">
        <f ca="1" t="shared" si="6"/>
        <v>気合</v>
      </c>
      <c r="D111" s="47"/>
      <c r="E111" s="47" t="str">
        <f ca="1" t="shared" si="7"/>
        <v>軽機関銃</v>
      </c>
      <c r="F111" s="47"/>
      <c r="G111" s="47"/>
      <c r="H111" s="47"/>
      <c r="I111" s="47" t="s">
        <v>154</v>
      </c>
      <c r="J111" s="57" t="s">
        <v>155</v>
      </c>
      <c r="K111" s="71" t="str">
        <f>IF($AT$2="ふつう",CONCATENATE($AT$1,$AT$2),$AT$2)</f>
        <v>BM_Mふつう</v>
      </c>
      <c r="L111" s="60">
        <f ca="1" t="shared" si="8"/>
      </c>
      <c r="M111" s="58"/>
      <c r="N111" s="47"/>
      <c r="O111" s="47"/>
      <c r="Q111" s="123">
        <f>IF(OR($I$20="ピストル（拳銃）",$I$20="サブマシンガン",$I$20="小銃",$I$20="アサルトライフル／突撃銃",$I$20="スナイパーライフル／狙撃銃",$I$20="対戦車ライフル"),"カスタム化","")</f>
      </c>
      <c r="R111" s="124">
        <f>IF(Q111="",0,1.5)</f>
        <v>0</v>
      </c>
      <c r="AZ111" s="16" t="s">
        <v>703</v>
      </c>
      <c r="BE111" s="130"/>
      <c r="BF111" s="96">
        <f ca="1">IF(ISNONTEXT(AN68),AN68,)+IF(I68="",0,VLOOKUP(I68,INDIRECT(CONCATENATE($K$111,"装備",$K$116,"$B$3:$q$146")),15,0))</f>
        <v>0</v>
      </c>
      <c r="BG111" s="96">
        <f ca="1">IF(I68="",0,VLOOKUP(I68,INDIRECT(CONCATENATE($K$111,"装備",$K$116,"$B$3:$r$146")),17,0))</f>
        <v>0</v>
      </c>
      <c r="BH111" s="96"/>
      <c r="BI111" s="131">
        <f ca="1">IF(I68="",0,VLOOKUP(I68,INDIRECT(CONCATENATE($K$111,"装備",$K$116,"$B$3:$s$146")),18,0))</f>
        <v>0</v>
      </c>
      <c r="BJ111" s="88"/>
    </row>
    <row r="112" spans="2:62" s="16" customFormat="1" ht="15" customHeight="1">
      <c r="B112" s="47">
        <f ca="1" t="shared" si="5"/>
      </c>
      <c r="C112" s="47" t="str">
        <f ca="1" t="shared" si="6"/>
        <v>狂気</v>
      </c>
      <c r="D112" s="47"/>
      <c r="E112" s="47" t="str">
        <f ca="1" t="shared" si="7"/>
        <v>重機関銃</v>
      </c>
      <c r="F112" s="47"/>
      <c r="G112" s="47"/>
      <c r="H112" s="47"/>
      <c r="I112" s="47" t="s">
        <v>156</v>
      </c>
      <c r="J112" s="57" t="s">
        <v>157</v>
      </c>
      <c r="L112" s="60">
        <f ca="1" t="shared" si="8"/>
      </c>
      <c r="M112" s="58"/>
      <c r="N112" s="47"/>
      <c r="O112" s="47"/>
      <c r="BE112" s="88"/>
      <c r="BF112" s="88"/>
      <c r="BG112" s="88"/>
      <c r="BH112" s="88"/>
      <c r="BI112" s="88"/>
      <c r="BJ112" s="88"/>
    </row>
    <row r="113" spans="2:62" s="16" customFormat="1" ht="15" customHeight="1">
      <c r="B113" s="47">
        <f ca="1" t="shared" si="5"/>
      </c>
      <c r="C113" s="47" t="str">
        <f ca="1" t="shared" si="6"/>
        <v>強行</v>
      </c>
      <c r="D113" s="47"/>
      <c r="E113" s="47" t="str">
        <f ca="1" t="shared" si="7"/>
        <v>グレネードランチャー</v>
      </c>
      <c r="F113" s="47"/>
      <c r="G113" s="47"/>
      <c r="H113" s="47"/>
      <c r="I113" s="47" t="s">
        <v>158</v>
      </c>
      <c r="J113" s="57" t="s">
        <v>159</v>
      </c>
      <c r="L113" s="60">
        <f ca="1" t="shared" si="8"/>
      </c>
      <c r="M113" s="58"/>
      <c r="N113" s="47"/>
      <c r="O113" s="47"/>
      <c r="AZ113" s="16" t="s">
        <v>593</v>
      </c>
      <c r="BE113" s="107"/>
      <c r="BF113" s="108">
        <f ca="1">IF(B85="","",VLOOKUP(B85,INDIRECT(CONCATENATE($K$111,"技能",$K$116,"$B$3:$i$146")),7,0))</f>
        <v>0</v>
      </c>
      <c r="BG113" s="108">
        <f aca="true" ca="1" t="shared" si="9" ref="BG113:BG121">IF(B85="",0,VLOOKUP(B85,INDIRECT(CONCATENATE($K$111,"技能",$K$116,"$B$3:$i$146")),8,0))</f>
        <v>0</v>
      </c>
      <c r="BH113" s="108"/>
      <c r="BI113" s="109">
        <f aca="true" ca="1" t="shared" si="10" ref="BI113:BI121">IF(B85="",0,VLOOKUP(B85,INDIRECT(CONCATENATE($K$111,"技能",$K$116,"$B$3:$j$146")),9,0))</f>
        <v>0</v>
      </c>
      <c r="BJ113" s="88"/>
    </row>
    <row r="114" spans="2:62" s="16" customFormat="1" ht="15" customHeight="1">
      <c r="B114" s="47">
        <f ca="1" t="shared" si="5"/>
      </c>
      <c r="C114" s="47" t="str">
        <f ca="1" t="shared" si="6"/>
        <v>恐怖</v>
      </c>
      <c r="D114" s="47"/>
      <c r="E114" s="47" t="str">
        <f ca="1" t="shared" si="7"/>
        <v>ＡＴグレネードランチャー</v>
      </c>
      <c r="F114" s="47"/>
      <c r="G114" s="47"/>
      <c r="H114" s="47"/>
      <c r="I114" s="47" t="s">
        <v>160</v>
      </c>
      <c r="J114" s="57" t="s">
        <v>161</v>
      </c>
      <c r="L114" s="63">
        <f ca="1" t="shared" si="8"/>
      </c>
      <c r="M114" s="58"/>
      <c r="N114" s="47"/>
      <c r="O114" s="47"/>
      <c r="BE114" s="97"/>
      <c r="BF114" s="98">
        <f aca="true" ca="1" t="shared" si="11" ref="BF114:BF121">IF(B86="","",VLOOKUP(B86,INDIRECT(CONCATENATE($K$111,"技能",$K$116,"$B$3:$i$146")),7,0))</f>
        <v>-1</v>
      </c>
      <c r="BG114" s="98">
        <f ca="1" t="shared" si="9"/>
        <v>0</v>
      </c>
      <c r="BH114" s="98"/>
      <c r="BI114" s="99">
        <f ca="1" t="shared" si="10"/>
        <v>0</v>
      </c>
      <c r="BJ114" s="88"/>
    </row>
    <row r="115" spans="2:62" s="16" customFormat="1" ht="15" customHeight="1">
      <c r="B115" s="47">
        <f ca="1" t="shared" si="5"/>
      </c>
      <c r="C115" s="47" t="str">
        <f ca="1" t="shared" si="6"/>
        <v>切り払い</v>
      </c>
      <c r="D115" s="47"/>
      <c r="E115" s="47" t="str">
        <f ca="1" t="shared" si="7"/>
        <v>迫撃砲</v>
      </c>
      <c r="F115" s="47"/>
      <c r="G115" s="47"/>
      <c r="H115" s="47"/>
      <c r="I115" s="47" t="s">
        <v>162</v>
      </c>
      <c r="J115" s="57" t="s">
        <v>163</v>
      </c>
      <c r="K115" s="59" t="s">
        <v>506</v>
      </c>
      <c r="BE115" s="97"/>
      <c r="BF115" s="98">
        <f ca="1" t="shared" si="11"/>
        <v>0</v>
      </c>
      <c r="BG115" s="98">
        <f ca="1" t="shared" si="9"/>
        <v>0</v>
      </c>
      <c r="BH115" s="98"/>
      <c r="BI115" s="99">
        <f ca="1" t="shared" si="10"/>
        <v>0</v>
      </c>
      <c r="BJ115" s="88"/>
    </row>
    <row r="116" spans="2:62" s="16" customFormat="1" ht="15" customHeight="1">
      <c r="B116" s="47">
        <f ca="1" t="shared" si="5"/>
      </c>
      <c r="C116" s="47" t="str">
        <f ca="1" t="shared" si="6"/>
        <v>計略</v>
      </c>
      <c r="D116" s="47"/>
      <c r="E116" s="47" t="str">
        <f ca="1" t="shared" si="7"/>
        <v>無反動砲／バズーカ／対戦車榴弾</v>
      </c>
      <c r="F116" s="47"/>
      <c r="G116" s="47"/>
      <c r="H116" s="47"/>
      <c r="I116" s="47" t="s">
        <v>164</v>
      </c>
      <c r="J116" s="57" t="s">
        <v>165</v>
      </c>
      <c r="K116" s="63" t="str">
        <f ca="1">IF(ISERROR(INDIRECT("80ふつう属性!b2")),".","!")</f>
        <v>!</v>
      </c>
      <c r="BE116" s="97"/>
      <c r="BF116" s="98">
        <f ca="1" t="shared" si="11"/>
        <v>0</v>
      </c>
      <c r="BG116" s="98">
        <f ca="1" t="shared" si="9"/>
        <v>0</v>
      </c>
      <c r="BH116" s="98"/>
      <c r="BI116" s="99">
        <f ca="1" t="shared" si="10"/>
        <v>0</v>
      </c>
      <c r="BJ116" s="88"/>
    </row>
    <row r="117" spans="2:62" s="16" customFormat="1" ht="15" customHeight="1">
      <c r="B117" s="47">
        <f ca="1" t="shared" si="5"/>
      </c>
      <c r="C117" s="47" t="str">
        <f ca="1" t="shared" si="6"/>
        <v>幸運</v>
      </c>
      <c r="D117" s="47"/>
      <c r="E117" s="47" t="str">
        <f ca="1" t="shared" si="7"/>
        <v>フレーム・ランチャー（火炎放射器）</v>
      </c>
      <c r="F117" s="47"/>
      <c r="G117" s="47"/>
      <c r="H117" s="47"/>
      <c r="I117" s="47" t="s">
        <v>166</v>
      </c>
      <c r="J117" s="57" t="s">
        <v>167</v>
      </c>
      <c r="K117" s="66"/>
      <c r="BE117" s="97"/>
      <c r="BF117" s="98">
        <f ca="1" t="shared" si="11"/>
      </c>
      <c r="BG117" s="98">
        <f ca="1" t="shared" si="9"/>
        <v>0</v>
      </c>
      <c r="BH117" s="98"/>
      <c r="BI117" s="99">
        <f ca="1" t="shared" si="10"/>
        <v>0</v>
      </c>
      <c r="BJ117" s="88"/>
    </row>
    <row r="118" spans="2:62" s="16" customFormat="1" ht="15" customHeight="1">
      <c r="B118" s="47">
        <f ca="1" t="shared" si="5"/>
      </c>
      <c r="C118" s="47" t="str">
        <f ca="1" t="shared" si="6"/>
        <v>工兵</v>
      </c>
      <c r="D118" s="47"/>
      <c r="E118" s="47" t="str">
        <f ca="1" t="shared" si="7"/>
        <v>ビームライフル</v>
      </c>
      <c r="F118" s="47"/>
      <c r="G118" s="47"/>
      <c r="H118" s="47"/>
      <c r="I118" s="47" t="s">
        <v>168</v>
      </c>
      <c r="J118" s="57" t="s">
        <v>169</v>
      </c>
      <c r="K118" s="64" t="s">
        <v>89</v>
      </c>
      <c r="BE118" s="97"/>
      <c r="BF118" s="98">
        <f ca="1" t="shared" si="11"/>
      </c>
      <c r="BG118" s="98">
        <f ca="1" t="shared" si="9"/>
        <v>0</v>
      </c>
      <c r="BH118" s="98"/>
      <c r="BI118" s="99">
        <f ca="1" t="shared" si="10"/>
        <v>0</v>
      </c>
      <c r="BJ118" s="88"/>
    </row>
    <row r="119" spans="2:62" s="16" customFormat="1" ht="15" customHeight="1">
      <c r="B119" s="47">
        <f ca="1" t="shared" si="5"/>
      </c>
      <c r="C119" s="47" t="str">
        <f ca="1" t="shared" si="6"/>
        <v>根性</v>
      </c>
      <c r="D119" s="47"/>
      <c r="E119" s="47" t="str">
        <f ca="1" t="shared" si="7"/>
        <v>高出力荷電粒子砲</v>
      </c>
      <c r="F119" s="47"/>
      <c r="G119" s="47"/>
      <c r="H119" s="47"/>
      <c r="I119" s="47" t="s">
        <v>170</v>
      </c>
      <c r="J119" s="47" t="s">
        <v>171</v>
      </c>
      <c r="K119" s="65">
        <v>80</v>
      </c>
      <c r="BE119" s="97"/>
      <c r="BF119" s="98">
        <f ca="1" t="shared" si="11"/>
      </c>
      <c r="BG119" s="98">
        <f ca="1" t="shared" si="9"/>
        <v>0</v>
      </c>
      <c r="BH119" s="98"/>
      <c r="BI119" s="99">
        <f ca="1" t="shared" si="10"/>
        <v>0</v>
      </c>
      <c r="BJ119" s="88"/>
    </row>
    <row r="120" spans="2:62" s="16" customFormat="1" ht="15" customHeight="1">
      <c r="B120" s="47">
        <f ca="1" t="shared" si="5"/>
      </c>
      <c r="C120" s="47" t="str">
        <f ca="1" t="shared" si="6"/>
        <v>索敵</v>
      </c>
      <c r="D120" s="47"/>
      <c r="E120" s="47" t="str">
        <f ca="1" t="shared" si="7"/>
        <v>ミサイル（１発）</v>
      </c>
      <c r="F120" s="47"/>
      <c r="G120" s="47"/>
      <c r="H120" s="47"/>
      <c r="I120" s="47" t="s">
        <v>172</v>
      </c>
      <c r="J120" s="47" t="s">
        <v>173</v>
      </c>
      <c r="K120" s="65">
        <v>81</v>
      </c>
      <c r="BE120" s="97"/>
      <c r="BF120" s="98">
        <f ca="1" t="shared" si="11"/>
        <v>1</v>
      </c>
      <c r="BG120" s="98">
        <f ca="1" t="shared" si="9"/>
        <v>0</v>
      </c>
      <c r="BH120" s="98"/>
      <c r="BI120" s="99">
        <f ca="1" t="shared" si="10"/>
        <v>0</v>
      </c>
      <c r="BJ120" s="88"/>
    </row>
    <row r="121" spans="2:62" s="16" customFormat="1" ht="15" customHeight="1">
      <c r="B121" s="47">
        <f ca="1" t="shared" si="5"/>
      </c>
      <c r="C121" s="47" t="str">
        <f ca="1" t="shared" si="6"/>
        <v>指揮</v>
      </c>
      <c r="D121" s="47"/>
      <c r="E121" s="47" t="str">
        <f ca="1" t="shared" si="7"/>
        <v>ミサイルポッド</v>
      </c>
      <c r="F121" s="47"/>
      <c r="G121" s="47"/>
      <c r="H121" s="47"/>
      <c r="I121" s="47" t="s">
        <v>174</v>
      </c>
      <c r="J121" s="47" t="s">
        <v>175</v>
      </c>
      <c r="K121" s="65">
        <v>82</v>
      </c>
      <c r="BE121" s="110"/>
      <c r="BF121" s="100">
        <f ca="1" t="shared" si="11"/>
        <v>0</v>
      </c>
      <c r="BG121" s="100">
        <f ca="1" t="shared" si="9"/>
        <v>0</v>
      </c>
      <c r="BH121" s="100"/>
      <c r="BI121" s="101">
        <f ca="1" t="shared" si="10"/>
        <v>0</v>
      </c>
      <c r="BJ121" s="88"/>
    </row>
    <row r="122" spans="2:62" s="16" customFormat="1" ht="15" customHeight="1">
      <c r="B122" s="47">
        <f ca="1" t="shared" si="5"/>
      </c>
      <c r="C122" s="47" t="str">
        <f ca="1" t="shared" si="6"/>
        <v>自己再生</v>
      </c>
      <c r="D122" s="47"/>
      <c r="E122" s="47" t="str">
        <f ca="1" t="shared" si="7"/>
        <v>毒ガス散布器</v>
      </c>
      <c r="F122" s="47"/>
      <c r="G122" s="47"/>
      <c r="H122" s="47"/>
      <c r="I122" s="47" t="s">
        <v>176</v>
      </c>
      <c r="J122" s="47" t="s">
        <v>177</v>
      </c>
      <c r="K122" s="61">
        <v>83</v>
      </c>
      <c r="BE122" s="88"/>
      <c r="BF122" s="88"/>
      <c r="BG122" s="88"/>
      <c r="BH122" s="88"/>
      <c r="BI122" s="88"/>
      <c r="BJ122" s="88"/>
    </row>
    <row r="123" spans="2:62" s="16" customFormat="1" ht="15" customHeight="1">
      <c r="B123" s="47">
        <f ca="1" t="shared" si="5"/>
      </c>
      <c r="C123" s="47" t="str">
        <f ca="1" t="shared" si="6"/>
        <v>集中</v>
      </c>
      <c r="D123" s="47"/>
      <c r="E123" s="47" t="str">
        <f ca="1" t="shared" si="7"/>
        <v>投げナイフ／手裏剣（３本）</v>
      </c>
      <c r="F123" s="47"/>
      <c r="G123" s="47"/>
      <c r="H123" s="47"/>
      <c r="I123" s="47" t="s">
        <v>178</v>
      </c>
      <c r="J123" s="47" t="s">
        <v>179</v>
      </c>
      <c r="K123" s="61" t="s">
        <v>596</v>
      </c>
      <c r="BE123" s="88"/>
      <c r="BF123" s="88"/>
      <c r="BG123" s="88"/>
      <c r="BH123" s="88"/>
      <c r="BI123" s="88"/>
      <c r="BJ123" s="88"/>
    </row>
    <row r="124" spans="2:62" s="16" customFormat="1" ht="15" customHeight="1">
      <c r="B124" s="47"/>
      <c r="C124" s="47" t="str">
        <f ca="1" t="shared" si="6"/>
        <v>心眼</v>
      </c>
      <c r="D124" s="47"/>
      <c r="E124" s="47" t="str">
        <f ca="1" t="shared" si="7"/>
        <v>手榴弾（３個）</v>
      </c>
      <c r="F124" s="47"/>
      <c r="G124" s="47"/>
      <c r="H124" s="47"/>
      <c r="I124" s="47" t="s">
        <v>180</v>
      </c>
      <c r="J124" s="47" t="s">
        <v>181</v>
      </c>
      <c r="K124" s="61"/>
      <c r="BE124" s="88"/>
      <c r="BF124" s="88"/>
      <c r="BG124" s="88"/>
      <c r="BH124" s="88"/>
      <c r="BI124" s="88"/>
      <c r="BJ124" s="88"/>
    </row>
    <row r="125" spans="2:62" s="16" customFormat="1" ht="15" customHeight="1">
      <c r="B125" s="47"/>
      <c r="C125" s="47" t="str">
        <f ca="1" t="shared" si="6"/>
        <v>洗脳</v>
      </c>
      <c r="D125" s="47"/>
      <c r="E125" s="47" t="str">
        <f ca="1" t="shared" si="7"/>
        <v>発煙筒（１個）</v>
      </c>
      <c r="F125" s="47"/>
      <c r="G125" s="47"/>
      <c r="H125" s="47"/>
      <c r="I125" s="47" t="s">
        <v>182</v>
      </c>
      <c r="J125" s="47" t="s">
        <v>183</v>
      </c>
      <c r="K125" s="62"/>
      <c r="BE125" s="88"/>
      <c r="BF125" s="88"/>
      <c r="BG125" s="88"/>
      <c r="BH125" s="88"/>
      <c r="BI125" s="88"/>
      <c r="BJ125" s="88"/>
    </row>
    <row r="126" spans="2:62" s="16" customFormat="1" ht="15" customHeight="1">
      <c r="B126" s="47"/>
      <c r="C126" s="47" t="str">
        <f ca="1" t="shared" si="6"/>
        <v>掃除</v>
      </c>
      <c r="D126" s="47"/>
      <c r="E126" s="47" t="str">
        <f ca="1" t="shared" si="7"/>
        <v>短刀／ナイフ</v>
      </c>
      <c r="F126" s="47"/>
      <c r="G126" s="47"/>
      <c r="H126" s="47"/>
      <c r="I126" s="47" t="s">
        <v>184</v>
      </c>
      <c r="J126" s="47" t="s">
        <v>185</v>
      </c>
      <c r="BE126" s="88"/>
      <c r="BF126" s="88"/>
      <c r="BG126" s="88"/>
      <c r="BH126" s="88"/>
      <c r="BI126" s="88"/>
      <c r="BJ126" s="88"/>
    </row>
    <row r="127" spans="2:62" s="16" customFormat="1" ht="15" customHeight="1">
      <c r="B127" s="47"/>
      <c r="C127" s="47" t="str">
        <f ca="1" t="shared" si="6"/>
        <v>狙撃</v>
      </c>
      <c r="D127" s="47"/>
      <c r="E127" s="47" t="str">
        <f ca="1" t="shared" si="7"/>
        <v>刀／剣</v>
      </c>
      <c r="F127" s="47"/>
      <c r="G127" s="47"/>
      <c r="H127" s="47"/>
      <c r="I127" s="47" t="s">
        <v>186</v>
      </c>
      <c r="J127" s="47" t="s">
        <v>187</v>
      </c>
      <c r="BE127" s="88"/>
      <c r="BF127" s="88"/>
      <c r="BG127" s="88"/>
      <c r="BH127" s="88"/>
      <c r="BI127" s="88"/>
      <c r="BJ127" s="88"/>
    </row>
    <row r="128" spans="2:62" s="16" customFormat="1" ht="15" customHeight="1">
      <c r="B128" s="47"/>
      <c r="C128" s="47" t="str">
        <f ca="1" t="shared" si="6"/>
        <v>蘇生</v>
      </c>
      <c r="D128" s="47"/>
      <c r="E128" s="47" t="str">
        <f ca="1" t="shared" si="7"/>
        <v>ビームサーベル</v>
      </c>
      <c r="F128" s="47"/>
      <c r="G128" s="47"/>
      <c r="H128" s="47"/>
      <c r="I128" s="47" t="s">
        <v>188</v>
      </c>
      <c r="J128" s="47" t="s">
        <v>189</v>
      </c>
      <c r="BE128" s="88"/>
      <c r="BF128" s="88"/>
      <c r="BG128" s="88"/>
      <c r="BH128" s="88"/>
      <c r="BI128" s="88"/>
      <c r="BJ128" s="88"/>
    </row>
    <row r="129" spans="2:62" s="16" customFormat="1" ht="15" customHeight="1">
      <c r="B129" s="47"/>
      <c r="C129" s="47" t="str">
        <f ca="1" t="shared" si="6"/>
        <v>対空攻撃</v>
      </c>
      <c r="D129" s="47"/>
      <c r="E129" s="47" t="str">
        <f ca="1" t="shared" si="7"/>
        <v>斧／ハンマー</v>
      </c>
      <c r="F129" s="47"/>
      <c r="G129" s="47"/>
      <c r="H129" s="47"/>
      <c r="I129" s="47" t="s">
        <v>190</v>
      </c>
      <c r="J129" s="47" t="s">
        <v>191</v>
      </c>
      <c r="BE129" s="88"/>
      <c r="BF129" s="88"/>
      <c r="BG129" s="88"/>
      <c r="BH129" s="88"/>
      <c r="BI129" s="88"/>
      <c r="BJ129" s="88"/>
    </row>
    <row r="130" spans="2:62" s="16" customFormat="1" ht="15" customHeight="1">
      <c r="B130" s="47"/>
      <c r="C130" s="47" t="str">
        <f ca="1" t="shared" si="6"/>
        <v>対属性攻撃</v>
      </c>
      <c r="D130" s="47"/>
      <c r="E130" s="47" t="str">
        <f ca="1" t="shared" si="7"/>
        <v>スタンガン</v>
      </c>
      <c r="F130" s="47"/>
      <c r="G130" s="47"/>
      <c r="H130" s="47"/>
      <c r="I130" s="47" t="s">
        <v>192</v>
      </c>
      <c r="J130" s="47" t="s">
        <v>193</v>
      </c>
      <c r="BE130" s="88"/>
      <c r="BF130" s="88"/>
      <c r="BG130" s="88"/>
      <c r="BH130" s="88"/>
      <c r="BI130" s="88"/>
      <c r="BJ130" s="88"/>
    </row>
    <row r="131" spans="2:62" s="16" customFormat="1" ht="15" customHeight="1">
      <c r="B131" s="47"/>
      <c r="C131" s="47" t="str">
        <f ca="1" t="shared" si="6"/>
        <v>超能力</v>
      </c>
      <c r="D131" s="47"/>
      <c r="E131" s="47" t="str">
        <f ca="1" t="shared" si="7"/>
        <v>爆弾（１個）</v>
      </c>
      <c r="F131" s="47"/>
      <c r="G131" s="47"/>
      <c r="H131" s="47"/>
      <c r="I131" s="47" t="s">
        <v>194</v>
      </c>
      <c r="J131" s="47" t="s">
        <v>195</v>
      </c>
      <c r="BE131" s="88"/>
      <c r="BF131" s="88"/>
      <c r="BG131" s="88"/>
      <c r="BH131" s="88"/>
      <c r="BI131" s="88"/>
      <c r="BJ131" s="88"/>
    </row>
    <row r="132" spans="2:62" s="16" customFormat="1" ht="15" customHeight="1">
      <c r="B132" s="47"/>
      <c r="C132" s="47" t="str">
        <f ca="1" t="shared" si="6"/>
        <v>通信</v>
      </c>
      <c r="D132" s="47"/>
      <c r="E132" s="47" t="str">
        <f ca="1" t="shared" si="7"/>
        <v>対人地雷（１個）</v>
      </c>
      <c r="F132" s="47"/>
      <c r="G132" s="47"/>
      <c r="H132" s="47"/>
      <c r="I132" s="47" t="s">
        <v>196</v>
      </c>
      <c r="J132" s="47" t="s">
        <v>197</v>
      </c>
      <c r="BJ132" s="88"/>
    </row>
    <row r="133" spans="2:62" s="16" customFormat="1" ht="15" customHeight="1">
      <c r="B133" s="47"/>
      <c r="C133" s="47" t="str">
        <f ca="1" t="shared" si="6"/>
        <v>強気</v>
      </c>
      <c r="D133" s="47"/>
      <c r="E133" s="47" t="str">
        <f ca="1" t="shared" si="7"/>
        <v>有刺鉄線（90㎝）</v>
      </c>
      <c r="F133" s="47"/>
      <c r="G133" s="47"/>
      <c r="H133" s="47"/>
      <c r="I133" s="47" t="s">
        <v>198</v>
      </c>
      <c r="J133" s="47" t="s">
        <v>199</v>
      </c>
      <c r="BE133" s="88"/>
      <c r="BF133" s="88"/>
      <c r="BG133" s="88"/>
      <c r="BH133" s="88"/>
      <c r="BI133" s="88"/>
      <c r="BJ133" s="88"/>
    </row>
    <row r="134" spans="2:62" s="16" customFormat="1" ht="15" customHeight="1">
      <c r="B134" s="47"/>
      <c r="C134" s="47" t="str">
        <f ca="1" t="shared" si="6"/>
        <v>天才</v>
      </c>
      <c r="D134" s="47"/>
      <c r="E134" s="47" t="str">
        <f ca="1" t="shared" si="7"/>
        <v>盾／鎧</v>
      </c>
      <c r="F134" s="47"/>
      <c r="G134" s="47"/>
      <c r="H134" s="47"/>
      <c r="I134" s="47" t="s">
        <v>200</v>
      </c>
      <c r="J134" s="47" t="s">
        <v>201</v>
      </c>
      <c r="BE134" s="88"/>
      <c r="BF134" s="88"/>
      <c r="BG134" s="88"/>
      <c r="BH134" s="88"/>
      <c r="BI134" s="88"/>
      <c r="BJ134" s="88"/>
    </row>
    <row r="135" spans="2:62" s="16" customFormat="1" ht="15" customHeight="1">
      <c r="B135" s="47"/>
      <c r="C135" s="47" t="str">
        <f ca="1" t="shared" si="6"/>
        <v>特殊攻撃（一撃離脱）</v>
      </c>
      <c r="D135" s="47"/>
      <c r="E135" s="47" t="str">
        <f ca="1" t="shared" si="7"/>
        <v>防毒装備</v>
      </c>
      <c r="F135" s="47"/>
      <c r="G135" s="47"/>
      <c r="H135" s="47"/>
      <c r="I135" s="47" t="s">
        <v>202</v>
      </c>
      <c r="J135" s="47" t="s">
        <v>203</v>
      </c>
      <c r="BE135" s="88"/>
      <c r="BF135" s="88"/>
      <c r="BG135" s="88"/>
      <c r="BH135" s="88"/>
      <c r="BI135" s="88"/>
      <c r="BJ135" s="88"/>
    </row>
    <row r="136" spans="2:62" s="16" customFormat="1" ht="15" customHeight="1">
      <c r="B136" s="47"/>
      <c r="C136" s="47" t="str">
        <f aca="true" ca="1" t="shared" si="12" ref="C136:C167">IF(INDIRECT(CONCATENATE($K$111,C$103,$K$116,$J136))=0,"",IF(OR(INDIRECT(CONCATENATE($K$111,C$103,$K$116,$I136))=0,INDIRECT(CONCATENATE($K$111,C$103,$K$116,$I136))=$F$95),INDIRECT(CONCATENATE($K$111,C$103,$K$116,$J136)),""))</f>
        <v>特殊攻撃（エナジードレイン）</v>
      </c>
      <c r="D136" s="47"/>
      <c r="E136" s="47" t="str">
        <f aca="true" ca="1" t="shared" si="13" ref="E136:E167">IF(INDIRECT(CONCATENATE($K$111,E$103,$K$116,$J136))=0,"",INDIRECT(CONCATENATE($K$111,E$103,$K$116,$J136)))</f>
        <v>医療器具</v>
      </c>
      <c r="F136" s="47"/>
      <c r="G136" s="47"/>
      <c r="H136" s="47"/>
      <c r="I136" s="47" t="s">
        <v>204</v>
      </c>
      <c r="J136" s="47" t="s">
        <v>205</v>
      </c>
      <c r="BE136" s="88"/>
      <c r="BF136" s="88"/>
      <c r="BG136" s="88"/>
      <c r="BH136" s="88"/>
      <c r="BI136" s="88"/>
      <c r="BJ136" s="88"/>
    </row>
    <row r="137" spans="2:62" s="16" customFormat="1" ht="15" customHeight="1">
      <c r="B137" s="47"/>
      <c r="C137" s="47" t="str">
        <f ca="1" t="shared" si="12"/>
        <v>特殊攻撃（強襲）</v>
      </c>
      <c r="D137" s="47"/>
      <c r="E137" s="47" t="str">
        <f ca="1" t="shared" si="13"/>
        <v>整備工具</v>
      </c>
      <c r="F137" s="47"/>
      <c r="G137" s="47"/>
      <c r="H137" s="47"/>
      <c r="I137" s="47" t="s">
        <v>206</v>
      </c>
      <c r="J137" s="47" t="s">
        <v>207</v>
      </c>
      <c r="BE137" s="88"/>
      <c r="BF137" s="88"/>
      <c r="BG137" s="88"/>
      <c r="BH137" s="88"/>
      <c r="BI137" s="88"/>
      <c r="BJ137" s="88"/>
    </row>
    <row r="138" spans="2:62" s="16" customFormat="1" ht="15" customHeight="1">
      <c r="B138" s="47"/>
      <c r="C138" s="47" t="str">
        <f ca="1" t="shared" si="12"/>
        <v>特殊攻撃（ぐるぐるぱんち）</v>
      </c>
      <c r="D138" s="47"/>
      <c r="E138" s="47" t="str">
        <f ca="1" t="shared" si="13"/>
        <v>掃除用具</v>
      </c>
      <c r="F138" s="47"/>
      <c r="G138" s="47"/>
      <c r="H138" s="47"/>
      <c r="I138" s="47" t="s">
        <v>208</v>
      </c>
      <c r="J138" s="47" t="s">
        <v>209</v>
      </c>
      <c r="BE138" s="88"/>
      <c r="BF138" s="88"/>
      <c r="BG138" s="88"/>
      <c r="BH138" s="88"/>
      <c r="BI138" s="88"/>
      <c r="BJ138" s="88"/>
    </row>
    <row r="139" spans="2:62" s="16" customFormat="1" ht="15" customHeight="1">
      <c r="B139" s="47"/>
      <c r="C139" s="47" t="str">
        <f ca="1" t="shared" si="12"/>
        <v>特殊攻撃（牽制射撃）</v>
      </c>
      <c r="D139" s="47"/>
      <c r="E139" s="47" t="str">
        <f ca="1" t="shared" si="13"/>
        <v>調理器具</v>
      </c>
      <c r="F139" s="47"/>
      <c r="G139" s="47"/>
      <c r="H139" s="47"/>
      <c r="I139" s="47" t="s">
        <v>210</v>
      </c>
      <c r="J139" s="47" t="s">
        <v>211</v>
      </c>
      <c r="BE139" s="88"/>
      <c r="BF139" s="88"/>
      <c r="BG139" s="88"/>
      <c r="BH139" s="88"/>
      <c r="BI139" s="88"/>
      <c r="BJ139" s="88"/>
    </row>
    <row r="140" spans="2:62" s="16" customFormat="1" ht="15" customHeight="1">
      <c r="B140" s="47"/>
      <c r="C140" s="47" t="str">
        <f ca="1" t="shared" si="12"/>
        <v>特殊攻撃（全力射撃）</v>
      </c>
      <c r="D140" s="47"/>
      <c r="E140" s="47" t="str">
        <f ca="1" t="shared" si="13"/>
        <v>通信機</v>
      </c>
      <c r="F140" s="47"/>
      <c r="G140" s="47"/>
      <c r="H140" s="47"/>
      <c r="I140" s="47" t="s">
        <v>212</v>
      </c>
      <c r="J140" s="47" t="s">
        <v>213</v>
      </c>
      <c r="BE140" s="88"/>
      <c r="BF140" s="88"/>
      <c r="BG140" s="88"/>
      <c r="BH140" s="88"/>
      <c r="BI140" s="88"/>
      <c r="BJ140" s="88"/>
    </row>
    <row r="141" spans="2:62" s="16" customFormat="1" ht="15" customHeight="1">
      <c r="B141" s="47"/>
      <c r="C141" s="47" t="str">
        <f ca="1" t="shared" si="12"/>
        <v>特殊攻撃（早撃ち）</v>
      </c>
      <c r="D141" s="47"/>
      <c r="E141" s="47" t="str">
        <f ca="1" t="shared" si="13"/>
        <v>翼／サブフライトシステム</v>
      </c>
      <c r="F141" s="47"/>
      <c r="G141" s="47"/>
      <c r="H141" s="47"/>
      <c r="I141" s="47" t="s">
        <v>214</v>
      </c>
      <c r="J141" s="47" t="s">
        <v>215</v>
      </c>
      <c r="BE141" s="88"/>
      <c r="BF141" s="88"/>
      <c r="BG141" s="88"/>
      <c r="BH141" s="88"/>
      <c r="BI141" s="88"/>
      <c r="BJ141" s="88"/>
    </row>
    <row r="142" spans="2:62" s="16" customFormat="1" ht="15" customHeight="1">
      <c r="B142" s="47"/>
      <c r="C142" s="47" t="str">
        <f ca="1" t="shared" si="12"/>
        <v>忍術</v>
      </c>
      <c r="D142" s="47"/>
      <c r="E142" s="47" t="str">
        <f ca="1" t="shared" si="13"/>
        <v>乗り物</v>
      </c>
      <c r="F142" s="47"/>
      <c r="G142" s="47"/>
      <c r="H142" s="47"/>
      <c r="I142" s="47" t="s">
        <v>216</v>
      </c>
      <c r="J142" s="47" t="s">
        <v>217</v>
      </c>
      <c r="BE142" s="88"/>
      <c r="BF142" s="88"/>
      <c r="BG142" s="88"/>
      <c r="BH142" s="88"/>
      <c r="BI142" s="88"/>
      <c r="BJ142" s="88"/>
    </row>
    <row r="143" spans="2:62" s="16" customFormat="1" ht="15" customHeight="1">
      <c r="B143" s="47"/>
      <c r="C143" s="47" t="str">
        <f ca="1" t="shared" si="12"/>
        <v>白兵戦</v>
      </c>
      <c r="D143" s="47"/>
      <c r="E143" s="47" t="str">
        <f ca="1" t="shared" si="13"/>
        <v>炸裂徹甲弾（１発）</v>
      </c>
      <c r="F143" s="47"/>
      <c r="G143" s="47"/>
      <c r="H143" s="47"/>
      <c r="I143" s="47" t="s">
        <v>218</v>
      </c>
      <c r="J143" s="47" t="s">
        <v>219</v>
      </c>
      <c r="BE143" s="88"/>
      <c r="BF143" s="88"/>
      <c r="BG143" s="88"/>
      <c r="BH143" s="88"/>
      <c r="BI143" s="88"/>
      <c r="BJ143" s="88"/>
    </row>
    <row r="144" spans="2:62" s="16" customFormat="1" ht="15" customHeight="1">
      <c r="B144" s="47"/>
      <c r="C144" s="47" t="str">
        <f ca="1" t="shared" si="12"/>
        <v>飛行</v>
      </c>
      <c r="D144" s="47"/>
      <c r="E144" s="47" t="str">
        <f ca="1" t="shared" si="13"/>
        <v>おやつ＆ジュース（300円分）</v>
      </c>
      <c r="F144" s="47"/>
      <c r="G144" s="47"/>
      <c r="H144" s="47"/>
      <c r="I144" s="47" t="s">
        <v>220</v>
      </c>
      <c r="J144" s="47" t="s">
        <v>221</v>
      </c>
      <c r="BE144" s="88"/>
      <c r="BF144" s="88"/>
      <c r="BG144" s="88"/>
      <c r="BH144" s="88"/>
      <c r="BI144" s="88"/>
      <c r="BJ144" s="88"/>
    </row>
    <row r="145" spans="2:62" s="16" customFormat="1" ht="15" customHeight="1">
      <c r="B145" s="47"/>
      <c r="C145" s="47" t="str">
        <f ca="1" t="shared" si="12"/>
        <v>病弱</v>
      </c>
      <c r="D145" s="47"/>
      <c r="E145" s="47">
        <f ca="1" t="shared" si="13"/>
      </c>
      <c r="F145" s="47"/>
      <c r="G145" s="47"/>
      <c r="H145" s="47"/>
      <c r="I145" s="47" t="s">
        <v>222</v>
      </c>
      <c r="J145" s="47" t="s">
        <v>223</v>
      </c>
      <c r="BE145" s="88"/>
      <c r="BF145" s="88"/>
      <c r="BG145" s="88"/>
      <c r="BH145" s="88"/>
      <c r="BI145" s="88"/>
      <c r="BJ145" s="88"/>
    </row>
    <row r="146" spans="2:62" s="16" customFormat="1" ht="15" customHeight="1">
      <c r="B146" s="47"/>
      <c r="C146" s="47" t="str">
        <f ca="1" t="shared" si="12"/>
        <v>貧弱</v>
      </c>
      <c r="D146" s="47"/>
      <c r="E146" s="47">
        <f ca="1" t="shared" si="13"/>
      </c>
      <c r="F146" s="47"/>
      <c r="G146" s="47"/>
      <c r="H146" s="47"/>
      <c r="I146" s="47" t="s">
        <v>224</v>
      </c>
      <c r="J146" s="47" t="s">
        <v>225</v>
      </c>
      <c r="BE146" s="88"/>
      <c r="BF146" s="88"/>
      <c r="BG146" s="88"/>
      <c r="BH146" s="88"/>
      <c r="BI146" s="88"/>
      <c r="BJ146" s="88"/>
    </row>
    <row r="147" spans="2:62" s="16" customFormat="1" ht="15" customHeight="1">
      <c r="B147" s="47"/>
      <c r="C147" s="47" t="str">
        <f ca="1" t="shared" si="12"/>
        <v>不幸</v>
      </c>
      <c r="D147" s="47"/>
      <c r="E147" s="47">
        <f ca="1" t="shared" si="13"/>
      </c>
      <c r="F147" s="47"/>
      <c r="G147" s="47"/>
      <c r="H147" s="47"/>
      <c r="I147" s="47" t="s">
        <v>226</v>
      </c>
      <c r="J147" s="47" t="s">
        <v>227</v>
      </c>
      <c r="BE147" s="88"/>
      <c r="BF147" s="88"/>
      <c r="BG147" s="88"/>
      <c r="BH147" s="88"/>
      <c r="BI147" s="88"/>
      <c r="BJ147" s="88"/>
    </row>
    <row r="148" spans="2:62" s="16" customFormat="1" ht="15" customHeight="1">
      <c r="B148" s="47"/>
      <c r="C148" s="47" t="str">
        <f ca="1" t="shared" si="12"/>
        <v>防御</v>
      </c>
      <c r="D148" s="47"/>
      <c r="E148" s="47">
        <f ca="1" t="shared" si="13"/>
      </c>
      <c r="F148" s="47"/>
      <c r="G148" s="47"/>
      <c r="H148" s="47"/>
      <c r="I148" s="47" t="s">
        <v>228</v>
      </c>
      <c r="J148" s="47" t="s">
        <v>229</v>
      </c>
      <c r="BJ148" s="88"/>
    </row>
    <row r="149" spans="2:62" s="16" customFormat="1" ht="15" customHeight="1">
      <c r="B149" s="47"/>
      <c r="C149" s="47" t="str">
        <f ca="1" t="shared" si="12"/>
        <v>魔道士（黒）</v>
      </c>
      <c r="D149" s="47"/>
      <c r="E149" s="47">
        <f ca="1" t="shared" si="13"/>
      </c>
      <c r="F149" s="47"/>
      <c r="G149" s="47"/>
      <c r="H149" s="47"/>
      <c r="I149" s="47" t="s">
        <v>230</v>
      </c>
      <c r="J149" s="47" t="s">
        <v>231</v>
      </c>
      <c r="BE149" s="88"/>
      <c r="BF149" s="88"/>
      <c r="BG149" s="88"/>
      <c r="BH149" s="88"/>
      <c r="BI149" s="88"/>
      <c r="BJ149" s="88"/>
    </row>
    <row r="150" spans="2:62" s="16" customFormat="1" ht="15" customHeight="1">
      <c r="B150" s="47"/>
      <c r="C150" s="47" t="str">
        <f ca="1" t="shared" si="12"/>
        <v>魔道士（白）</v>
      </c>
      <c r="D150" s="47"/>
      <c r="E150" s="47">
        <f ca="1" t="shared" si="13"/>
      </c>
      <c r="F150" s="47"/>
      <c r="G150" s="47"/>
      <c r="H150" s="47"/>
      <c r="I150" s="47" t="s">
        <v>232</v>
      </c>
      <c r="J150" s="47" t="s">
        <v>233</v>
      </c>
      <c r="BE150" s="88"/>
      <c r="BF150" s="88"/>
      <c r="BG150" s="88"/>
      <c r="BH150" s="88"/>
      <c r="BI150" s="88"/>
      <c r="BJ150" s="88"/>
    </row>
    <row r="151" spans="2:62" s="16" customFormat="1" ht="15" customHeight="1">
      <c r="B151" s="47"/>
      <c r="C151" s="47" t="str">
        <f ca="1" t="shared" si="12"/>
        <v>魔法（アイスストーム）</v>
      </c>
      <c r="D151" s="47"/>
      <c r="E151" s="47">
        <f ca="1" t="shared" si="13"/>
      </c>
      <c r="F151" s="47"/>
      <c r="G151" s="47"/>
      <c r="H151" s="47"/>
      <c r="I151" s="47" t="s">
        <v>234</v>
      </c>
      <c r="J151" s="47" t="s">
        <v>235</v>
      </c>
      <c r="BE151" s="88"/>
      <c r="BF151" s="88"/>
      <c r="BG151" s="88"/>
      <c r="BH151" s="88"/>
      <c r="BI151" s="88"/>
      <c r="BJ151" s="88"/>
    </row>
    <row r="152" spans="2:62" s="16" customFormat="1" ht="15" customHeight="1">
      <c r="B152" s="47"/>
      <c r="C152" s="47" t="str">
        <f ca="1" t="shared" si="12"/>
        <v>魔法（サモンゲート）</v>
      </c>
      <c r="D152" s="47"/>
      <c r="E152" s="47">
        <f ca="1" t="shared" si="13"/>
      </c>
      <c r="F152" s="47"/>
      <c r="G152" s="47"/>
      <c r="H152" s="47"/>
      <c r="I152" s="47" t="s">
        <v>236</v>
      </c>
      <c r="J152" s="47" t="s">
        <v>237</v>
      </c>
      <c r="BE152" s="88"/>
      <c r="BF152" s="88"/>
      <c r="BG152" s="88"/>
      <c r="BH152" s="88"/>
      <c r="BI152" s="88"/>
      <c r="BJ152" s="88"/>
    </row>
    <row r="153" spans="2:62" s="16" customFormat="1" ht="15" customHeight="1">
      <c r="B153" s="47"/>
      <c r="C153" s="47" t="str">
        <f ca="1" t="shared" si="12"/>
        <v>魔法（スリープ）</v>
      </c>
      <c r="D153" s="47"/>
      <c r="E153" s="47">
        <f ca="1" t="shared" si="13"/>
      </c>
      <c r="F153" s="47"/>
      <c r="G153" s="47"/>
      <c r="H153" s="47"/>
      <c r="I153" s="47" t="s">
        <v>238</v>
      </c>
      <c r="J153" s="47" t="s">
        <v>239</v>
      </c>
      <c r="BE153" s="88"/>
      <c r="BF153" s="88"/>
      <c r="BG153" s="88"/>
      <c r="BH153" s="88"/>
      <c r="BI153" s="88"/>
      <c r="BJ153" s="88"/>
    </row>
    <row r="154" spans="2:62" s="16" customFormat="1" ht="15" customHeight="1">
      <c r="B154" s="47"/>
      <c r="C154" s="47" t="str">
        <f ca="1" t="shared" si="12"/>
        <v>魔法（ファイヤーボール）</v>
      </c>
      <c r="D154" s="47"/>
      <c r="E154" s="47">
        <f ca="1" t="shared" si="13"/>
      </c>
      <c r="F154" s="47"/>
      <c r="G154" s="47"/>
      <c r="H154" s="47"/>
      <c r="I154" s="47" t="s">
        <v>240</v>
      </c>
      <c r="J154" s="47" t="s">
        <v>241</v>
      </c>
      <c r="BE154" s="88"/>
      <c r="BF154" s="88"/>
      <c r="BG154" s="88"/>
      <c r="BH154" s="88"/>
      <c r="BI154" s="88"/>
      <c r="BJ154" s="88"/>
    </row>
    <row r="155" spans="2:62" s="16" customFormat="1" ht="15" customHeight="1">
      <c r="B155" s="47"/>
      <c r="C155" s="47" t="str">
        <f ca="1" t="shared" si="12"/>
        <v>魔法（マジックシールド）</v>
      </c>
      <c r="D155" s="47"/>
      <c r="E155" s="47">
        <f ca="1" t="shared" si="13"/>
      </c>
      <c r="F155" s="47"/>
      <c r="G155" s="47"/>
      <c r="H155" s="47"/>
      <c r="I155" s="47" t="s">
        <v>242</v>
      </c>
      <c r="J155" s="47" t="s">
        <v>243</v>
      </c>
      <c r="BE155" s="88"/>
      <c r="BF155" s="88"/>
      <c r="BG155" s="88"/>
      <c r="BH155" s="88"/>
      <c r="BI155" s="88"/>
      <c r="BJ155" s="88"/>
    </row>
    <row r="156" spans="2:62" s="16" customFormat="1" ht="15" customHeight="1">
      <c r="B156" s="47"/>
      <c r="C156" s="47" t="str">
        <f ca="1" t="shared" si="12"/>
        <v>魔法（マジックミサイル）</v>
      </c>
      <c r="D156" s="47"/>
      <c r="E156" s="47">
        <f ca="1" t="shared" si="13"/>
      </c>
      <c r="F156" s="47"/>
      <c r="G156" s="47"/>
      <c r="H156" s="47"/>
      <c r="I156" s="47" t="s">
        <v>244</v>
      </c>
      <c r="J156" s="47" t="s">
        <v>245</v>
      </c>
      <c r="BE156" s="88"/>
      <c r="BF156" s="88"/>
      <c r="BG156" s="88"/>
      <c r="BH156" s="88"/>
      <c r="BI156" s="88"/>
      <c r="BJ156" s="88"/>
    </row>
    <row r="157" spans="2:62" s="16" customFormat="1" ht="15" customHeight="1">
      <c r="B157" s="47"/>
      <c r="C157" s="47" t="str">
        <f ca="1" t="shared" si="12"/>
        <v>魔法（ライトニング）</v>
      </c>
      <c r="D157" s="47"/>
      <c r="E157" s="47">
        <f ca="1" t="shared" si="13"/>
      </c>
      <c r="F157" s="47"/>
      <c r="G157" s="47"/>
      <c r="H157" s="47"/>
      <c r="I157" s="47" t="s">
        <v>246</v>
      </c>
      <c r="J157" s="47" t="s">
        <v>247</v>
      </c>
      <c r="BE157" s="88"/>
      <c r="BF157" s="88"/>
      <c r="BG157" s="88"/>
      <c r="BH157" s="88"/>
      <c r="BI157" s="88"/>
      <c r="BJ157" s="88"/>
    </row>
    <row r="158" spans="2:62" s="16" customFormat="1" ht="15" customHeight="1">
      <c r="B158" s="47"/>
      <c r="C158" s="47" t="str">
        <f ca="1" t="shared" si="12"/>
        <v>魔法（ウインド）</v>
      </c>
      <c r="D158" s="47"/>
      <c r="E158" s="47">
        <f ca="1" t="shared" si="13"/>
      </c>
      <c r="F158" s="47"/>
      <c r="G158" s="47"/>
      <c r="H158" s="47"/>
      <c r="I158" s="47" t="s">
        <v>248</v>
      </c>
      <c r="J158" s="47" t="s">
        <v>249</v>
      </c>
      <c r="BE158" s="88"/>
      <c r="BF158" s="88"/>
      <c r="BG158" s="88"/>
      <c r="BH158" s="88"/>
      <c r="BI158" s="88"/>
      <c r="BJ158" s="88"/>
    </row>
    <row r="159" spans="2:62" s="16" customFormat="1" ht="15" customHeight="1">
      <c r="B159" s="47"/>
      <c r="C159" s="47" t="str">
        <f ca="1" t="shared" si="12"/>
        <v>魔法（キュアマインド）</v>
      </c>
      <c r="D159" s="47"/>
      <c r="E159" s="47">
        <f ca="1" t="shared" si="13"/>
      </c>
      <c r="F159" s="47"/>
      <c r="G159" s="47"/>
      <c r="H159" s="47"/>
      <c r="I159" s="47" t="s">
        <v>250</v>
      </c>
      <c r="J159" s="47" t="s">
        <v>251</v>
      </c>
      <c r="BE159" s="88"/>
      <c r="BF159" s="88"/>
      <c r="BG159" s="88"/>
      <c r="BH159" s="88"/>
      <c r="BI159" s="88"/>
      <c r="BJ159" s="88"/>
    </row>
    <row r="160" spans="2:62" s="16" customFormat="1" ht="15" customHeight="1">
      <c r="B160" s="47"/>
      <c r="C160" s="47" t="str">
        <f ca="1" t="shared" si="12"/>
        <v>魔法（デスベルマジック）</v>
      </c>
      <c r="D160" s="47"/>
      <c r="E160" s="47">
        <f ca="1" t="shared" si="13"/>
      </c>
      <c r="F160" s="47"/>
      <c r="G160" s="47"/>
      <c r="H160" s="47"/>
      <c r="I160" s="47" t="s">
        <v>252</v>
      </c>
      <c r="J160" s="47" t="s">
        <v>253</v>
      </c>
      <c r="BE160" s="88"/>
      <c r="BF160" s="88"/>
      <c r="BG160" s="88"/>
      <c r="BH160" s="88"/>
      <c r="BI160" s="88"/>
      <c r="BJ160" s="88"/>
    </row>
    <row r="161" spans="2:62" s="16" customFormat="1" ht="15" customHeight="1">
      <c r="B161" s="47"/>
      <c r="C161" s="47" t="str">
        <f ca="1" t="shared" si="12"/>
        <v>魔法（パニッシュッ）</v>
      </c>
      <c r="D161" s="47"/>
      <c r="E161" s="47">
        <f ca="1" t="shared" si="13"/>
      </c>
      <c r="F161" s="47"/>
      <c r="G161" s="47"/>
      <c r="H161" s="47"/>
      <c r="I161" s="47" t="s">
        <v>254</v>
      </c>
      <c r="J161" s="47" t="s">
        <v>255</v>
      </c>
      <c r="BE161" s="88"/>
      <c r="BF161" s="88"/>
      <c r="BG161" s="88"/>
      <c r="BH161" s="88"/>
      <c r="BI161" s="88"/>
      <c r="BJ161" s="88"/>
    </row>
    <row r="162" spans="2:62" s="16" customFormat="1" ht="15" customHeight="1">
      <c r="B162" s="47"/>
      <c r="C162" s="47" t="str">
        <f ca="1" t="shared" si="12"/>
        <v>魔法（バリア）</v>
      </c>
      <c r="D162" s="47"/>
      <c r="E162" s="47">
        <f ca="1" t="shared" si="13"/>
      </c>
      <c r="F162" s="47"/>
      <c r="G162" s="47"/>
      <c r="H162" s="47"/>
      <c r="I162" s="47" t="s">
        <v>256</v>
      </c>
      <c r="J162" s="47" t="s">
        <v>257</v>
      </c>
      <c r="BE162" s="88"/>
      <c r="BF162" s="88"/>
      <c r="BG162" s="88"/>
      <c r="BH162" s="88"/>
      <c r="BI162" s="88"/>
      <c r="BJ162" s="88"/>
    </row>
    <row r="163" spans="2:62" s="16" customFormat="1" ht="15" customHeight="1">
      <c r="B163" s="47"/>
      <c r="C163" s="47" t="str">
        <f ca="1" t="shared" si="12"/>
        <v>魔法（ヒーリング）</v>
      </c>
      <c r="D163" s="47"/>
      <c r="E163" s="47">
        <f ca="1" t="shared" si="13"/>
      </c>
      <c r="F163" s="47"/>
      <c r="G163" s="47"/>
      <c r="H163" s="47"/>
      <c r="I163" s="47" t="s">
        <v>258</v>
      </c>
      <c r="J163" s="47" t="s">
        <v>259</v>
      </c>
      <c r="BE163" s="88"/>
      <c r="BF163" s="88"/>
      <c r="BG163" s="88"/>
      <c r="BH163" s="88"/>
      <c r="BI163" s="88"/>
      <c r="BJ163" s="88"/>
    </row>
    <row r="164" spans="2:62" s="16" customFormat="1" ht="15" customHeight="1">
      <c r="B164" s="47"/>
      <c r="C164" s="47" t="str">
        <f ca="1" t="shared" si="12"/>
        <v>魔法（ブレス）</v>
      </c>
      <c r="D164" s="47"/>
      <c r="E164" s="47">
        <f ca="1" t="shared" si="13"/>
      </c>
      <c r="F164" s="47"/>
      <c r="G164" s="47"/>
      <c r="H164" s="47"/>
      <c r="I164" s="47" t="s">
        <v>260</v>
      </c>
      <c r="J164" s="47" t="s">
        <v>261</v>
      </c>
      <c r="BJ164" s="88"/>
    </row>
    <row r="165" spans="2:62" s="16" customFormat="1" ht="15" customHeight="1">
      <c r="B165" s="47"/>
      <c r="C165" s="47" t="str">
        <f ca="1" t="shared" si="12"/>
        <v>魔法（プロテクション）</v>
      </c>
      <c r="D165" s="47"/>
      <c r="E165" s="47">
        <f ca="1" t="shared" si="13"/>
      </c>
      <c r="F165" s="47"/>
      <c r="G165" s="47"/>
      <c r="H165" s="47"/>
      <c r="I165" s="47" t="s">
        <v>262</v>
      </c>
      <c r="J165" s="47" t="s">
        <v>263</v>
      </c>
      <c r="BE165" s="88"/>
      <c r="BF165" s="88"/>
      <c r="BG165" s="88"/>
      <c r="BH165" s="88"/>
      <c r="BI165" s="88"/>
      <c r="BJ165" s="88"/>
    </row>
    <row r="166" spans="2:62" s="16" customFormat="1" ht="15" customHeight="1">
      <c r="B166" s="47"/>
      <c r="C166" s="47" t="str">
        <f ca="1" t="shared" si="12"/>
        <v>魔法（リカバリー）</v>
      </c>
      <c r="D166" s="47"/>
      <c r="E166" s="47">
        <f ca="1" t="shared" si="13"/>
      </c>
      <c r="F166" s="47"/>
      <c r="G166" s="47"/>
      <c r="H166" s="47"/>
      <c r="I166" s="47" t="s">
        <v>264</v>
      </c>
      <c r="J166" s="47" t="s">
        <v>265</v>
      </c>
      <c r="BE166" s="88"/>
      <c r="BF166" s="88"/>
      <c r="BG166" s="88"/>
      <c r="BH166" s="88"/>
      <c r="BI166" s="88"/>
      <c r="BJ166" s="88"/>
    </row>
    <row r="167" spans="2:62" s="16" customFormat="1" ht="15" customHeight="1">
      <c r="B167" s="47"/>
      <c r="C167" s="47" t="str">
        <f ca="1" t="shared" si="12"/>
        <v>まぬけ</v>
      </c>
      <c r="D167" s="47"/>
      <c r="E167" s="47">
        <f ca="1" t="shared" si="13"/>
      </c>
      <c r="F167" s="47"/>
      <c r="G167" s="47"/>
      <c r="H167" s="47"/>
      <c r="I167" s="47" t="s">
        <v>266</v>
      </c>
      <c r="J167" s="47" t="s">
        <v>267</v>
      </c>
      <c r="BE167" s="88"/>
      <c r="BF167" s="88"/>
      <c r="BG167" s="88"/>
      <c r="BH167" s="88"/>
      <c r="BI167" s="88"/>
      <c r="BJ167" s="88"/>
    </row>
    <row r="168" spans="2:62" s="16" customFormat="1" ht="15" customHeight="1">
      <c r="B168" s="47"/>
      <c r="C168" s="47" t="str">
        <f aca="true" ca="1" t="shared" si="14" ref="C168:C199">IF(INDIRECT(CONCATENATE($K$111,C$103,$K$116,$J168))=0,"",IF(OR(INDIRECT(CONCATENATE($K$111,C$103,$K$116,$I168))=0,INDIRECT(CONCATENATE($K$111,C$103,$K$116,$I168))=$F$95),INDIRECT(CONCATENATE($K$111,C$103,$K$116,$J168)),""))</f>
        <v>身代わり</v>
      </c>
      <c r="D168" s="47"/>
      <c r="E168" s="47">
        <f aca="true" ca="1" t="shared" si="15" ref="E168:E199">IF(INDIRECT(CONCATENATE($K$111,E$103,$K$116,$J168))=0,"",INDIRECT(CONCATENATE($K$111,E$103,$K$116,$J168)))</f>
      </c>
      <c r="F168" s="47"/>
      <c r="G168" s="47"/>
      <c r="H168" s="47"/>
      <c r="I168" s="47" t="s">
        <v>268</v>
      </c>
      <c r="J168" s="47" t="s">
        <v>269</v>
      </c>
      <c r="BE168" s="88"/>
      <c r="BF168" s="88"/>
      <c r="BG168" s="88"/>
      <c r="BH168" s="88"/>
      <c r="BI168" s="88"/>
      <c r="BJ168" s="88"/>
    </row>
    <row r="169" spans="2:62" s="16" customFormat="1" ht="15" customHeight="1">
      <c r="B169" s="47"/>
      <c r="C169" s="47" t="str">
        <f ca="1" t="shared" si="14"/>
        <v>メンテナンス（旧整備）</v>
      </c>
      <c r="D169" s="47"/>
      <c r="E169" s="47">
        <f ca="1" t="shared" si="15"/>
      </c>
      <c r="F169" s="47"/>
      <c r="G169" s="47"/>
      <c r="H169" s="47"/>
      <c r="I169" s="47" t="s">
        <v>270</v>
      </c>
      <c r="J169" s="47" t="s">
        <v>271</v>
      </c>
      <c r="BE169" s="88"/>
      <c r="BF169" s="88"/>
      <c r="BG169" s="88"/>
      <c r="BH169" s="88"/>
      <c r="BI169" s="88"/>
      <c r="BJ169" s="88"/>
    </row>
    <row r="170" spans="2:62" s="16" customFormat="1" ht="15" customHeight="1">
      <c r="B170" s="47"/>
      <c r="C170" s="47" t="str">
        <f ca="1" t="shared" si="14"/>
        <v>友情</v>
      </c>
      <c r="D170" s="47"/>
      <c r="E170" s="47">
        <f ca="1" t="shared" si="15"/>
      </c>
      <c r="F170" s="47"/>
      <c r="G170" s="47"/>
      <c r="H170" s="47"/>
      <c r="I170" s="47" t="s">
        <v>272</v>
      </c>
      <c r="J170" s="47" t="s">
        <v>273</v>
      </c>
      <c r="BE170" s="88"/>
      <c r="BF170" s="88"/>
      <c r="BG170" s="88"/>
      <c r="BH170" s="88"/>
      <c r="BI170" s="88"/>
      <c r="BJ170" s="88"/>
    </row>
    <row r="171" spans="2:62" s="16" customFormat="1" ht="15" customHeight="1">
      <c r="B171" s="47"/>
      <c r="C171" s="47" t="str">
        <f ca="1" t="shared" si="14"/>
        <v>弱気</v>
      </c>
      <c r="D171" s="47"/>
      <c r="E171" s="47">
        <f ca="1" t="shared" si="15"/>
      </c>
      <c r="F171" s="47"/>
      <c r="G171" s="47"/>
      <c r="H171" s="47"/>
      <c r="I171" s="47" t="s">
        <v>274</v>
      </c>
      <c r="J171" s="47" t="s">
        <v>275</v>
      </c>
      <c r="BE171" s="88"/>
      <c r="BF171" s="88"/>
      <c r="BG171" s="88"/>
      <c r="BH171" s="88"/>
      <c r="BI171" s="88"/>
      <c r="BJ171" s="88"/>
    </row>
    <row r="172" spans="2:62" s="16" customFormat="1" ht="15" customHeight="1">
      <c r="B172" s="47"/>
      <c r="C172" s="47" t="str">
        <f ca="1" t="shared" si="14"/>
        <v>料理</v>
      </c>
      <c r="D172" s="47"/>
      <c r="E172" s="47">
        <f ca="1" t="shared" si="15"/>
      </c>
      <c r="F172" s="47"/>
      <c r="G172" s="47"/>
      <c r="H172" s="47"/>
      <c r="I172" s="47" t="s">
        <v>276</v>
      </c>
      <c r="J172" s="47" t="s">
        <v>277</v>
      </c>
      <c r="BE172" s="88"/>
      <c r="BF172" s="88"/>
      <c r="BG172" s="88"/>
      <c r="BH172" s="88"/>
      <c r="BI172" s="88"/>
      <c r="BJ172" s="88"/>
    </row>
    <row r="173" spans="2:62" s="16" customFormat="1" ht="15" customHeight="1">
      <c r="B173" s="47"/>
      <c r="C173" s="47" t="str">
        <f ca="1" t="shared" si="14"/>
        <v>冷血</v>
      </c>
      <c r="D173" s="47"/>
      <c r="E173" s="47">
        <f ca="1" t="shared" si="15"/>
      </c>
      <c r="F173" s="47"/>
      <c r="G173" s="47"/>
      <c r="H173" s="47"/>
      <c r="I173" s="47" t="s">
        <v>278</v>
      </c>
      <c r="J173" s="47" t="s">
        <v>279</v>
      </c>
      <c r="BE173" s="88"/>
      <c r="BF173" s="88"/>
      <c r="BG173" s="88"/>
      <c r="BH173" s="88"/>
      <c r="BI173" s="88"/>
      <c r="BJ173" s="88"/>
    </row>
    <row r="174" spans="2:62" s="16" customFormat="1" ht="15" customHeight="1">
      <c r="B174" s="47"/>
      <c r="C174" s="47">
        <f ca="1" t="shared" si="14"/>
      </c>
      <c r="D174" s="47"/>
      <c r="E174" s="47">
        <f ca="1" t="shared" si="15"/>
      </c>
      <c r="F174" s="47"/>
      <c r="G174" s="47"/>
      <c r="H174" s="47"/>
      <c r="I174" s="47" t="s">
        <v>280</v>
      </c>
      <c r="J174" s="47" t="s">
        <v>281</v>
      </c>
      <c r="BE174" s="88"/>
      <c r="BF174" s="88"/>
      <c r="BG174" s="88"/>
      <c r="BH174" s="88"/>
      <c r="BI174" s="88"/>
      <c r="BJ174" s="88"/>
    </row>
    <row r="175" spans="2:62" s="16" customFormat="1" ht="15" customHeight="1">
      <c r="B175" s="47"/>
      <c r="C175" s="47">
        <f ca="1" t="shared" si="14"/>
      </c>
      <c r="D175" s="47"/>
      <c r="E175" s="47">
        <f ca="1" t="shared" si="15"/>
      </c>
      <c r="F175" s="47"/>
      <c r="G175" s="47"/>
      <c r="H175" s="47"/>
      <c r="I175" s="47" t="s">
        <v>282</v>
      </c>
      <c r="J175" s="47" t="s">
        <v>283</v>
      </c>
      <c r="BE175" s="88"/>
      <c r="BF175" s="88"/>
      <c r="BG175" s="88"/>
      <c r="BH175" s="88"/>
      <c r="BI175" s="88"/>
      <c r="BJ175" s="88"/>
    </row>
    <row r="176" spans="2:62" s="16" customFormat="1" ht="15" customHeight="1">
      <c r="B176" s="47"/>
      <c r="C176" s="47">
        <f ca="1" t="shared" si="14"/>
      </c>
      <c r="D176" s="47"/>
      <c r="E176" s="47">
        <f ca="1" t="shared" si="15"/>
      </c>
      <c r="F176" s="47"/>
      <c r="G176" s="47"/>
      <c r="H176" s="47"/>
      <c r="I176" s="47" t="s">
        <v>284</v>
      </c>
      <c r="J176" s="47" t="s">
        <v>285</v>
      </c>
      <c r="BE176" s="88"/>
      <c r="BF176" s="88"/>
      <c r="BG176" s="88"/>
      <c r="BH176" s="88"/>
      <c r="BI176" s="88"/>
      <c r="BJ176" s="88"/>
    </row>
    <row r="177" spans="2:62" s="16" customFormat="1" ht="15" customHeight="1">
      <c r="B177" s="47"/>
      <c r="C177" s="47">
        <f ca="1" t="shared" si="14"/>
      </c>
      <c r="D177" s="47"/>
      <c r="E177" s="47">
        <f ca="1" t="shared" si="15"/>
      </c>
      <c r="F177" s="47"/>
      <c r="G177" s="47"/>
      <c r="H177" s="47"/>
      <c r="I177" s="47" t="s">
        <v>286</v>
      </c>
      <c r="J177" s="47" t="s">
        <v>287</v>
      </c>
      <c r="BE177" s="88"/>
      <c r="BF177" s="88"/>
      <c r="BG177" s="88"/>
      <c r="BH177" s="88"/>
      <c r="BI177" s="88"/>
      <c r="BJ177" s="88"/>
    </row>
    <row r="178" spans="2:62" s="16" customFormat="1" ht="15" customHeight="1">
      <c r="B178" s="47"/>
      <c r="C178" s="47">
        <f ca="1" t="shared" si="14"/>
      </c>
      <c r="D178" s="47"/>
      <c r="E178" s="47">
        <f ca="1" t="shared" si="15"/>
      </c>
      <c r="F178" s="47"/>
      <c r="G178" s="47"/>
      <c r="H178" s="47"/>
      <c r="I178" s="47" t="s">
        <v>288</v>
      </c>
      <c r="J178" s="47" t="s">
        <v>289</v>
      </c>
      <c r="BE178" s="88"/>
      <c r="BF178" s="88"/>
      <c r="BG178" s="88"/>
      <c r="BH178" s="88"/>
      <c r="BI178" s="88"/>
      <c r="BJ178" s="88"/>
    </row>
    <row r="179" spans="2:62" s="16" customFormat="1" ht="15" customHeight="1">
      <c r="B179" s="47"/>
      <c r="C179" s="47">
        <f ca="1" t="shared" si="14"/>
      </c>
      <c r="D179" s="47"/>
      <c r="E179" s="47">
        <f ca="1" t="shared" si="15"/>
      </c>
      <c r="F179" s="47"/>
      <c r="G179" s="47"/>
      <c r="H179" s="47"/>
      <c r="I179" s="47" t="s">
        <v>290</v>
      </c>
      <c r="J179" s="47" t="s">
        <v>291</v>
      </c>
      <c r="BE179" s="88"/>
      <c r="BF179" s="88"/>
      <c r="BG179" s="88"/>
      <c r="BH179" s="88"/>
      <c r="BI179" s="88"/>
      <c r="BJ179" s="88"/>
    </row>
    <row r="180" spans="2:62" s="16" customFormat="1" ht="15" customHeight="1">
      <c r="B180" s="47"/>
      <c r="C180" s="47">
        <f ca="1" t="shared" si="14"/>
      </c>
      <c r="D180" s="47"/>
      <c r="E180" s="47">
        <f ca="1" t="shared" si="15"/>
      </c>
      <c r="F180" s="47"/>
      <c r="G180" s="47"/>
      <c r="H180" s="47"/>
      <c r="I180" s="47" t="s">
        <v>292</v>
      </c>
      <c r="J180" s="47" t="s">
        <v>293</v>
      </c>
      <c r="BE180" s="88"/>
      <c r="BF180" s="88"/>
      <c r="BG180" s="88"/>
      <c r="BH180" s="88"/>
      <c r="BI180" s="88"/>
      <c r="BJ180" s="88"/>
    </row>
    <row r="181" spans="2:62" s="16" customFormat="1" ht="15" customHeight="1">
      <c r="B181" s="47"/>
      <c r="C181" s="47">
        <f ca="1" t="shared" si="14"/>
      </c>
      <c r="D181" s="47"/>
      <c r="E181" s="47">
        <f ca="1" t="shared" si="15"/>
      </c>
      <c r="F181" s="47"/>
      <c r="G181" s="47"/>
      <c r="H181" s="47"/>
      <c r="I181" s="47" t="s">
        <v>294</v>
      </c>
      <c r="J181" s="47" t="s">
        <v>295</v>
      </c>
      <c r="BJ181" s="88"/>
    </row>
    <row r="182" spans="2:62" s="16" customFormat="1" ht="15" customHeight="1">
      <c r="B182" s="47"/>
      <c r="C182" s="47">
        <f ca="1" t="shared" si="14"/>
      </c>
      <c r="D182" s="47"/>
      <c r="E182" s="47">
        <f ca="1" t="shared" si="15"/>
      </c>
      <c r="F182" s="47"/>
      <c r="G182" s="47"/>
      <c r="H182" s="47"/>
      <c r="I182" s="47" t="s">
        <v>296</v>
      </c>
      <c r="J182" s="47" t="s">
        <v>297</v>
      </c>
      <c r="BJ182" s="88"/>
    </row>
    <row r="183" spans="2:62" s="16" customFormat="1" ht="15" customHeight="1">
      <c r="B183" s="47"/>
      <c r="C183" s="47">
        <f ca="1" t="shared" si="14"/>
      </c>
      <c r="D183" s="47"/>
      <c r="E183" s="47">
        <f ca="1" t="shared" si="15"/>
      </c>
      <c r="F183" s="47"/>
      <c r="G183" s="47"/>
      <c r="H183" s="47"/>
      <c r="I183" s="47" t="s">
        <v>298</v>
      </c>
      <c r="J183" s="47" t="s">
        <v>299</v>
      </c>
      <c r="BJ183" s="88"/>
    </row>
    <row r="184" spans="2:62" s="16" customFormat="1" ht="15" customHeight="1">
      <c r="B184" s="47"/>
      <c r="C184" s="47">
        <f ca="1" t="shared" si="14"/>
      </c>
      <c r="D184" s="47"/>
      <c r="E184" s="47">
        <f ca="1" t="shared" si="15"/>
      </c>
      <c r="F184" s="47"/>
      <c r="G184" s="47"/>
      <c r="H184" s="47"/>
      <c r="I184" s="47" t="s">
        <v>300</v>
      </c>
      <c r="J184" s="47" t="s">
        <v>301</v>
      </c>
      <c r="BJ184" s="88"/>
    </row>
    <row r="185" spans="2:62" s="16" customFormat="1" ht="15" customHeight="1">
      <c r="B185" s="47"/>
      <c r="C185" s="47">
        <f ca="1" t="shared" si="14"/>
      </c>
      <c r="D185" s="47"/>
      <c r="E185" s="47">
        <f ca="1" t="shared" si="15"/>
      </c>
      <c r="F185" s="47"/>
      <c r="G185" s="47"/>
      <c r="H185" s="47"/>
      <c r="I185" s="47" t="s">
        <v>302</v>
      </c>
      <c r="J185" s="47" t="s">
        <v>303</v>
      </c>
      <c r="BJ185" s="88"/>
    </row>
    <row r="186" spans="2:62" s="16" customFormat="1" ht="15" customHeight="1">
      <c r="B186" s="47"/>
      <c r="C186" s="47">
        <f ca="1" t="shared" si="14"/>
      </c>
      <c r="D186" s="47"/>
      <c r="E186" s="47">
        <f ca="1" t="shared" si="15"/>
      </c>
      <c r="F186" s="47"/>
      <c r="G186" s="47"/>
      <c r="H186" s="47"/>
      <c r="I186" s="47" t="s">
        <v>304</v>
      </c>
      <c r="J186" s="47" t="s">
        <v>305</v>
      </c>
      <c r="BJ186" s="88"/>
    </row>
    <row r="187" spans="2:62" s="16" customFormat="1" ht="15" customHeight="1">
      <c r="B187" s="47"/>
      <c r="C187" s="47">
        <f ca="1" t="shared" si="14"/>
      </c>
      <c r="D187" s="47"/>
      <c r="E187" s="47">
        <f ca="1" t="shared" si="15"/>
      </c>
      <c r="F187" s="47"/>
      <c r="G187" s="47"/>
      <c r="H187" s="47"/>
      <c r="I187" s="47" t="s">
        <v>306</v>
      </c>
      <c r="J187" s="47" t="s">
        <v>307</v>
      </c>
      <c r="BJ187" s="88"/>
    </row>
    <row r="188" spans="2:62" s="16" customFormat="1" ht="15" customHeight="1">
      <c r="B188" s="47"/>
      <c r="C188" s="47">
        <f ca="1" t="shared" si="14"/>
      </c>
      <c r="D188" s="47"/>
      <c r="E188" s="47">
        <f ca="1" t="shared" si="15"/>
      </c>
      <c r="F188" s="47"/>
      <c r="G188" s="47"/>
      <c r="H188" s="47"/>
      <c r="I188" s="47" t="s">
        <v>308</v>
      </c>
      <c r="J188" s="47" t="s">
        <v>309</v>
      </c>
      <c r="BJ188" s="88"/>
    </row>
    <row r="189" spans="2:62" s="16" customFormat="1" ht="15" customHeight="1">
      <c r="B189" s="47"/>
      <c r="C189" s="47">
        <f ca="1" t="shared" si="14"/>
      </c>
      <c r="D189" s="47"/>
      <c r="E189" s="47">
        <f ca="1" t="shared" si="15"/>
      </c>
      <c r="F189" s="47"/>
      <c r="G189" s="47"/>
      <c r="H189" s="47"/>
      <c r="I189" s="47" t="s">
        <v>310</v>
      </c>
      <c r="J189" s="47" t="s">
        <v>311</v>
      </c>
      <c r="BJ189" s="88"/>
    </row>
    <row r="190" spans="2:62" s="16" customFormat="1" ht="15" customHeight="1">
      <c r="B190" s="47"/>
      <c r="C190" s="47">
        <f ca="1" t="shared" si="14"/>
      </c>
      <c r="D190" s="47"/>
      <c r="E190" s="47">
        <f ca="1" t="shared" si="15"/>
      </c>
      <c r="F190" s="47"/>
      <c r="G190" s="47"/>
      <c r="H190" s="47"/>
      <c r="I190" s="47" t="s">
        <v>312</v>
      </c>
      <c r="J190" s="47" t="s">
        <v>313</v>
      </c>
      <c r="BJ190" s="88"/>
    </row>
    <row r="191" spans="2:62" s="16" customFormat="1" ht="15" customHeight="1">
      <c r="B191" s="47"/>
      <c r="C191" s="47">
        <f ca="1" t="shared" si="14"/>
      </c>
      <c r="D191" s="47"/>
      <c r="E191" s="47">
        <f ca="1" t="shared" si="15"/>
      </c>
      <c r="F191" s="47"/>
      <c r="G191" s="47"/>
      <c r="H191" s="47"/>
      <c r="I191" s="47" t="s">
        <v>314</v>
      </c>
      <c r="J191" s="47" t="s">
        <v>315</v>
      </c>
      <c r="BE191" s="88"/>
      <c r="BF191" s="88"/>
      <c r="BG191" s="88"/>
      <c r="BH191" s="88"/>
      <c r="BI191" s="88"/>
      <c r="BJ191" s="88"/>
    </row>
    <row r="192" spans="2:62" s="16" customFormat="1" ht="15" customHeight="1">
      <c r="B192" s="47"/>
      <c r="C192" s="47">
        <f ca="1" t="shared" si="14"/>
      </c>
      <c r="D192" s="47"/>
      <c r="E192" s="47">
        <f ca="1" t="shared" si="15"/>
      </c>
      <c r="F192" s="47"/>
      <c r="G192" s="47"/>
      <c r="H192" s="47"/>
      <c r="I192" s="47" t="s">
        <v>316</v>
      </c>
      <c r="J192" s="47" t="s">
        <v>317</v>
      </c>
      <c r="BE192" s="88"/>
      <c r="BF192" s="88"/>
      <c r="BG192" s="88"/>
      <c r="BH192" s="88"/>
      <c r="BI192" s="88"/>
      <c r="BJ192" s="88"/>
    </row>
    <row r="193" spans="2:62" s="16" customFormat="1" ht="15" customHeight="1">
      <c r="B193" s="47"/>
      <c r="C193" s="47">
        <f ca="1" t="shared" si="14"/>
      </c>
      <c r="D193" s="47"/>
      <c r="E193" s="47">
        <f ca="1" t="shared" si="15"/>
      </c>
      <c r="F193" s="47"/>
      <c r="G193" s="47"/>
      <c r="H193" s="47"/>
      <c r="I193" s="47" t="s">
        <v>318</v>
      </c>
      <c r="J193" s="47" t="s">
        <v>319</v>
      </c>
      <c r="BE193" s="88"/>
      <c r="BF193" s="88"/>
      <c r="BG193" s="88"/>
      <c r="BH193" s="88"/>
      <c r="BI193" s="88"/>
      <c r="BJ193" s="88"/>
    </row>
    <row r="194" spans="2:62" s="16" customFormat="1" ht="15" customHeight="1">
      <c r="B194" s="47"/>
      <c r="C194" s="47">
        <f ca="1" t="shared" si="14"/>
      </c>
      <c r="D194" s="47"/>
      <c r="E194" s="47">
        <f ca="1" t="shared" si="15"/>
      </c>
      <c r="F194" s="47"/>
      <c r="G194" s="47"/>
      <c r="H194" s="47"/>
      <c r="I194" s="47" t="s">
        <v>320</v>
      </c>
      <c r="J194" s="47" t="s">
        <v>321</v>
      </c>
      <c r="BE194" s="88"/>
      <c r="BF194" s="88"/>
      <c r="BG194" s="88"/>
      <c r="BH194" s="88"/>
      <c r="BI194" s="88"/>
      <c r="BJ194" s="88"/>
    </row>
    <row r="195" spans="2:62" s="16" customFormat="1" ht="15" customHeight="1">
      <c r="B195" s="47"/>
      <c r="C195" s="47">
        <f ca="1" t="shared" si="14"/>
      </c>
      <c r="D195" s="47"/>
      <c r="E195" s="47">
        <f ca="1" t="shared" si="15"/>
      </c>
      <c r="F195" s="47"/>
      <c r="G195" s="47"/>
      <c r="H195" s="47"/>
      <c r="I195" s="47" t="s">
        <v>322</v>
      </c>
      <c r="J195" s="47" t="s">
        <v>323</v>
      </c>
      <c r="BE195" s="88"/>
      <c r="BF195" s="88"/>
      <c r="BG195" s="88"/>
      <c r="BH195" s="88"/>
      <c r="BI195" s="88"/>
      <c r="BJ195" s="88"/>
    </row>
    <row r="196" spans="2:62" s="16" customFormat="1" ht="15" customHeight="1">
      <c r="B196" s="47"/>
      <c r="C196" s="47">
        <f ca="1" t="shared" si="14"/>
      </c>
      <c r="D196" s="47"/>
      <c r="E196" s="47">
        <f ca="1" t="shared" si="15"/>
      </c>
      <c r="F196" s="47"/>
      <c r="G196" s="47"/>
      <c r="H196" s="47"/>
      <c r="I196" s="47" t="s">
        <v>324</v>
      </c>
      <c r="J196" s="47" t="s">
        <v>325</v>
      </c>
      <c r="BE196" s="88"/>
      <c r="BF196" s="88"/>
      <c r="BG196" s="88"/>
      <c r="BH196" s="88"/>
      <c r="BI196" s="88"/>
      <c r="BJ196" s="88"/>
    </row>
    <row r="197" spans="2:62" s="16" customFormat="1" ht="15" customHeight="1">
      <c r="B197" s="47"/>
      <c r="C197" s="47">
        <f ca="1" t="shared" si="14"/>
      </c>
      <c r="D197" s="47"/>
      <c r="E197" s="47">
        <f ca="1" t="shared" si="15"/>
      </c>
      <c r="F197" s="47"/>
      <c r="G197" s="47"/>
      <c r="H197" s="47"/>
      <c r="I197" s="47" t="s">
        <v>326</v>
      </c>
      <c r="J197" s="47" t="s">
        <v>327</v>
      </c>
      <c r="BJ197" s="88"/>
    </row>
    <row r="198" spans="2:62" s="16" customFormat="1" ht="15" customHeight="1">
      <c r="B198" s="47"/>
      <c r="C198" s="47">
        <f ca="1" t="shared" si="14"/>
      </c>
      <c r="D198" s="47"/>
      <c r="E198" s="47">
        <f ca="1" t="shared" si="15"/>
      </c>
      <c r="F198" s="47"/>
      <c r="G198" s="47"/>
      <c r="H198" s="47"/>
      <c r="I198" s="47" t="s">
        <v>328</v>
      </c>
      <c r="J198" s="47" t="s">
        <v>329</v>
      </c>
      <c r="BJ198" s="88"/>
    </row>
    <row r="199" spans="2:62" s="16" customFormat="1" ht="15" customHeight="1">
      <c r="B199" s="47"/>
      <c r="C199" s="47">
        <f ca="1" t="shared" si="14"/>
      </c>
      <c r="D199" s="47"/>
      <c r="E199" s="47">
        <f ca="1" t="shared" si="15"/>
      </c>
      <c r="F199" s="47"/>
      <c r="G199" s="47"/>
      <c r="H199" s="47"/>
      <c r="I199" s="47" t="s">
        <v>330</v>
      </c>
      <c r="J199" s="47" t="s">
        <v>331</v>
      </c>
      <c r="BJ199" s="88"/>
    </row>
    <row r="200" spans="2:62" s="16" customFormat="1" ht="15" customHeight="1">
      <c r="B200" s="47"/>
      <c r="C200" s="47">
        <f aca="true" ca="1" t="shared" si="16" ref="C200:C231">IF(INDIRECT(CONCATENATE($K$111,C$103,$K$116,$J200))=0,"",IF(OR(INDIRECT(CONCATENATE($K$111,C$103,$K$116,$I200))=0,INDIRECT(CONCATENATE($K$111,C$103,$K$116,$I200))=$F$95),INDIRECT(CONCATENATE($K$111,C$103,$K$116,$J200)),""))</f>
      </c>
      <c r="D200" s="47"/>
      <c r="E200" s="47">
        <f aca="true" ca="1" t="shared" si="17" ref="E200:E231">IF(INDIRECT(CONCATENATE($K$111,E$103,$K$116,$J200))=0,"",INDIRECT(CONCATENATE($K$111,E$103,$K$116,$J200)))</f>
      </c>
      <c r="F200" s="47"/>
      <c r="G200" s="47"/>
      <c r="H200" s="47"/>
      <c r="I200" s="47" t="s">
        <v>332</v>
      </c>
      <c r="J200" s="47" t="s">
        <v>333</v>
      </c>
      <c r="BJ200" s="88"/>
    </row>
    <row r="201" spans="2:62" s="16" customFormat="1" ht="15" customHeight="1">
      <c r="B201" s="47"/>
      <c r="C201" s="47">
        <f ca="1" t="shared" si="16"/>
      </c>
      <c r="D201" s="47"/>
      <c r="E201" s="47">
        <f ca="1" t="shared" si="17"/>
      </c>
      <c r="F201" s="47"/>
      <c r="G201" s="47"/>
      <c r="H201" s="47"/>
      <c r="I201" s="47" t="s">
        <v>334</v>
      </c>
      <c r="J201" s="47" t="s">
        <v>335</v>
      </c>
      <c r="BJ201" s="88"/>
    </row>
    <row r="202" spans="2:62" s="16" customFormat="1" ht="15" customHeight="1">
      <c r="B202" s="47"/>
      <c r="C202" s="47">
        <f ca="1" t="shared" si="16"/>
      </c>
      <c r="D202" s="47"/>
      <c r="E202" s="47">
        <f ca="1" t="shared" si="17"/>
      </c>
      <c r="F202" s="47"/>
      <c r="G202" s="47"/>
      <c r="H202" s="47"/>
      <c r="I202" s="47" t="s">
        <v>336</v>
      </c>
      <c r="J202" s="47" t="s">
        <v>337</v>
      </c>
      <c r="BJ202" s="88"/>
    </row>
    <row r="203" spans="2:10" s="16" customFormat="1" ht="15" customHeight="1">
      <c r="B203" s="47"/>
      <c r="C203" s="47">
        <f ca="1" t="shared" si="16"/>
      </c>
      <c r="D203" s="47"/>
      <c r="E203" s="47">
        <f ca="1" t="shared" si="17"/>
      </c>
      <c r="F203" s="47"/>
      <c r="G203" s="47"/>
      <c r="H203" s="47"/>
      <c r="I203" s="47" t="s">
        <v>338</v>
      </c>
      <c r="J203" s="47" t="s">
        <v>339</v>
      </c>
    </row>
    <row r="204" spans="2:10" s="16" customFormat="1" ht="15" customHeight="1">
      <c r="B204" s="47"/>
      <c r="C204" s="47">
        <f ca="1" t="shared" si="16"/>
      </c>
      <c r="D204" s="47"/>
      <c r="E204" s="47">
        <f ca="1" t="shared" si="17"/>
      </c>
      <c r="F204" s="47"/>
      <c r="G204" s="47"/>
      <c r="H204" s="47"/>
      <c r="I204" s="47" t="s">
        <v>340</v>
      </c>
      <c r="J204" s="47" t="s">
        <v>341</v>
      </c>
    </row>
    <row r="205" spans="2:10" s="16" customFormat="1" ht="15" customHeight="1">
      <c r="B205" s="47"/>
      <c r="C205" s="47">
        <f ca="1" t="shared" si="16"/>
      </c>
      <c r="D205" s="47"/>
      <c r="E205" s="47">
        <f ca="1" t="shared" si="17"/>
      </c>
      <c r="F205" s="47"/>
      <c r="G205" s="47"/>
      <c r="H205" s="47"/>
      <c r="I205" s="47" t="s">
        <v>342</v>
      </c>
      <c r="J205" s="47" t="s">
        <v>343</v>
      </c>
    </row>
    <row r="206" spans="2:10" s="16" customFormat="1" ht="15" customHeight="1">
      <c r="B206" s="47"/>
      <c r="C206" s="47">
        <f ca="1" t="shared" si="16"/>
      </c>
      <c r="D206" s="47"/>
      <c r="E206" s="47">
        <f ca="1" t="shared" si="17"/>
      </c>
      <c r="F206" s="47"/>
      <c r="G206" s="47"/>
      <c r="H206" s="47"/>
      <c r="I206" s="47" t="s">
        <v>344</v>
      </c>
      <c r="J206" s="47" t="s">
        <v>345</v>
      </c>
    </row>
    <row r="207" spans="2:10" s="16" customFormat="1" ht="15" customHeight="1">
      <c r="B207" s="47"/>
      <c r="C207" s="47">
        <f ca="1" t="shared" si="16"/>
      </c>
      <c r="D207" s="47"/>
      <c r="E207" s="47">
        <f ca="1" t="shared" si="17"/>
      </c>
      <c r="F207" s="47"/>
      <c r="G207" s="47"/>
      <c r="H207" s="47"/>
      <c r="I207" s="47" t="s">
        <v>346</v>
      </c>
      <c r="J207" s="47" t="s">
        <v>347</v>
      </c>
    </row>
    <row r="208" spans="2:10" s="16" customFormat="1" ht="15" customHeight="1">
      <c r="B208" s="47"/>
      <c r="C208" s="47">
        <f ca="1" t="shared" si="16"/>
      </c>
      <c r="D208" s="47"/>
      <c r="E208" s="47">
        <f ca="1" t="shared" si="17"/>
      </c>
      <c r="F208" s="47"/>
      <c r="G208" s="47"/>
      <c r="H208" s="47"/>
      <c r="I208" s="47" t="s">
        <v>348</v>
      </c>
      <c r="J208" s="47" t="s">
        <v>349</v>
      </c>
    </row>
    <row r="209" spans="2:10" s="16" customFormat="1" ht="15" customHeight="1">
      <c r="B209" s="47"/>
      <c r="C209" s="47">
        <f ca="1" t="shared" si="16"/>
      </c>
      <c r="D209" s="47"/>
      <c r="E209" s="47">
        <f ca="1" t="shared" si="17"/>
      </c>
      <c r="F209" s="47"/>
      <c r="G209" s="47"/>
      <c r="H209" s="47"/>
      <c r="I209" s="47" t="s">
        <v>350</v>
      </c>
      <c r="J209" s="47" t="s">
        <v>351</v>
      </c>
    </row>
    <row r="210" spans="2:10" s="16" customFormat="1" ht="15" customHeight="1">
      <c r="B210" s="47"/>
      <c r="C210" s="47">
        <f ca="1" t="shared" si="16"/>
      </c>
      <c r="D210" s="47"/>
      <c r="E210" s="47">
        <f ca="1" t="shared" si="17"/>
      </c>
      <c r="F210" s="47"/>
      <c r="G210" s="47"/>
      <c r="H210" s="47"/>
      <c r="I210" s="47" t="s">
        <v>352</v>
      </c>
      <c r="J210" s="47" t="s">
        <v>353</v>
      </c>
    </row>
    <row r="211" spans="2:10" s="16" customFormat="1" ht="15" customHeight="1">
      <c r="B211" s="47"/>
      <c r="C211" s="47">
        <f ca="1" t="shared" si="16"/>
      </c>
      <c r="D211" s="47"/>
      <c r="E211" s="47">
        <f ca="1" t="shared" si="17"/>
      </c>
      <c r="F211" s="47"/>
      <c r="G211" s="47"/>
      <c r="H211" s="47"/>
      <c r="I211" s="47" t="s">
        <v>354</v>
      </c>
      <c r="J211" s="47" t="s">
        <v>355</v>
      </c>
    </row>
    <row r="212" spans="2:10" s="16" customFormat="1" ht="15" customHeight="1">
      <c r="B212" s="47"/>
      <c r="C212" s="47">
        <f ca="1" t="shared" si="16"/>
      </c>
      <c r="D212" s="47"/>
      <c r="E212" s="47">
        <f ca="1" t="shared" si="17"/>
      </c>
      <c r="F212" s="47"/>
      <c r="G212" s="47"/>
      <c r="H212" s="47"/>
      <c r="I212" s="47" t="s">
        <v>356</v>
      </c>
      <c r="J212" s="47" t="s">
        <v>357</v>
      </c>
    </row>
    <row r="213" spans="2:10" s="16" customFormat="1" ht="15" customHeight="1">
      <c r="B213" s="47"/>
      <c r="C213" s="47">
        <f ca="1" t="shared" si="16"/>
      </c>
      <c r="D213" s="47"/>
      <c r="E213" s="47">
        <f ca="1" t="shared" si="17"/>
      </c>
      <c r="F213" s="47"/>
      <c r="G213" s="47"/>
      <c r="H213" s="47"/>
      <c r="I213" s="47" t="s">
        <v>358</v>
      </c>
      <c r="J213" s="47" t="s">
        <v>359</v>
      </c>
    </row>
    <row r="214" spans="2:10" s="16" customFormat="1" ht="15" customHeight="1">
      <c r="B214" s="47"/>
      <c r="C214" s="47">
        <f ca="1" t="shared" si="16"/>
      </c>
      <c r="D214" s="47"/>
      <c r="E214" s="47">
        <f ca="1" t="shared" si="17"/>
      </c>
      <c r="F214" s="47"/>
      <c r="G214" s="47"/>
      <c r="H214" s="47"/>
      <c r="I214" s="47" t="s">
        <v>360</v>
      </c>
      <c r="J214" s="47" t="s">
        <v>361</v>
      </c>
    </row>
    <row r="215" spans="2:10" s="16" customFormat="1" ht="15" customHeight="1">
      <c r="B215" s="47"/>
      <c r="C215" s="47">
        <f ca="1" t="shared" si="16"/>
      </c>
      <c r="D215" s="47"/>
      <c r="E215" s="47">
        <f ca="1" t="shared" si="17"/>
      </c>
      <c r="F215" s="47"/>
      <c r="G215" s="47"/>
      <c r="H215" s="47"/>
      <c r="I215" s="47" t="s">
        <v>362</v>
      </c>
      <c r="J215" s="47" t="s">
        <v>363</v>
      </c>
    </row>
    <row r="216" spans="2:10" s="16" customFormat="1" ht="15" customHeight="1">
      <c r="B216" s="47"/>
      <c r="C216" s="47">
        <f ca="1" t="shared" si="16"/>
      </c>
      <c r="D216" s="47"/>
      <c r="E216" s="47">
        <f ca="1" t="shared" si="17"/>
      </c>
      <c r="F216" s="47"/>
      <c r="G216" s="47"/>
      <c r="H216" s="47"/>
      <c r="I216" s="47" t="s">
        <v>364</v>
      </c>
      <c r="J216" s="47" t="s">
        <v>365</v>
      </c>
    </row>
    <row r="217" spans="2:10" s="16" customFormat="1" ht="15" customHeight="1">
      <c r="B217" s="47"/>
      <c r="C217" s="47">
        <f ca="1" t="shared" si="16"/>
      </c>
      <c r="D217" s="47"/>
      <c r="E217" s="47">
        <f ca="1" t="shared" si="17"/>
      </c>
      <c r="F217" s="47"/>
      <c r="G217" s="47"/>
      <c r="H217" s="47"/>
      <c r="I217" s="47" t="s">
        <v>366</v>
      </c>
      <c r="J217" s="47" t="s">
        <v>367</v>
      </c>
    </row>
    <row r="218" spans="2:10" s="16" customFormat="1" ht="15" customHeight="1">
      <c r="B218" s="47"/>
      <c r="C218" s="47">
        <f ca="1" t="shared" si="16"/>
      </c>
      <c r="D218" s="47"/>
      <c r="E218" s="47">
        <f ca="1" t="shared" si="17"/>
      </c>
      <c r="F218" s="47"/>
      <c r="G218" s="47"/>
      <c r="H218" s="47"/>
      <c r="I218" s="47" t="s">
        <v>368</v>
      </c>
      <c r="J218" s="47" t="s">
        <v>369</v>
      </c>
    </row>
    <row r="219" spans="2:10" s="16" customFormat="1" ht="15" customHeight="1">
      <c r="B219" s="47"/>
      <c r="C219" s="47">
        <f ca="1" t="shared" si="16"/>
      </c>
      <c r="D219" s="47"/>
      <c r="E219" s="47">
        <f ca="1" t="shared" si="17"/>
      </c>
      <c r="F219" s="47"/>
      <c r="G219" s="47"/>
      <c r="H219" s="47"/>
      <c r="I219" s="47" t="s">
        <v>370</v>
      </c>
      <c r="J219" s="47" t="s">
        <v>371</v>
      </c>
    </row>
    <row r="220" spans="2:10" s="16" customFormat="1" ht="15" customHeight="1">
      <c r="B220" s="47"/>
      <c r="C220" s="47">
        <f ca="1" t="shared" si="16"/>
      </c>
      <c r="D220" s="47"/>
      <c r="E220" s="47">
        <f ca="1" t="shared" si="17"/>
      </c>
      <c r="F220" s="47"/>
      <c r="G220" s="47"/>
      <c r="H220" s="47"/>
      <c r="I220" s="47" t="s">
        <v>372</v>
      </c>
      <c r="J220" s="47" t="s">
        <v>373</v>
      </c>
    </row>
    <row r="221" spans="2:10" s="16" customFormat="1" ht="15" customHeight="1">
      <c r="B221" s="47"/>
      <c r="C221" s="47">
        <f ca="1" t="shared" si="16"/>
      </c>
      <c r="D221" s="47"/>
      <c r="E221" s="47">
        <f ca="1" t="shared" si="17"/>
      </c>
      <c r="F221" s="47"/>
      <c r="G221" s="47"/>
      <c r="H221" s="47"/>
      <c r="I221" s="47" t="s">
        <v>374</v>
      </c>
      <c r="J221" s="47" t="s">
        <v>375</v>
      </c>
    </row>
    <row r="222" spans="2:10" s="16" customFormat="1" ht="15" customHeight="1">
      <c r="B222" s="47"/>
      <c r="C222" s="47">
        <f ca="1" t="shared" si="16"/>
      </c>
      <c r="D222" s="47"/>
      <c r="E222" s="47">
        <f ca="1" t="shared" si="17"/>
      </c>
      <c r="F222" s="47"/>
      <c r="G222" s="47"/>
      <c r="H222" s="47"/>
      <c r="I222" s="47" t="s">
        <v>376</v>
      </c>
      <c r="J222" s="47" t="s">
        <v>377</v>
      </c>
    </row>
    <row r="223" spans="2:10" s="16" customFormat="1" ht="15" customHeight="1">
      <c r="B223" s="47"/>
      <c r="C223" s="47">
        <f ca="1" t="shared" si="16"/>
      </c>
      <c r="D223" s="47"/>
      <c r="E223" s="47">
        <f ca="1" t="shared" si="17"/>
      </c>
      <c r="F223" s="47"/>
      <c r="G223" s="47"/>
      <c r="H223" s="47"/>
      <c r="I223" s="47" t="s">
        <v>378</v>
      </c>
      <c r="J223" s="47" t="s">
        <v>379</v>
      </c>
    </row>
    <row r="224" spans="2:10" s="16" customFormat="1" ht="15" customHeight="1">
      <c r="B224" s="47"/>
      <c r="C224" s="47">
        <f ca="1" t="shared" si="16"/>
      </c>
      <c r="D224" s="47"/>
      <c r="E224" s="47">
        <f ca="1" t="shared" si="17"/>
      </c>
      <c r="F224" s="47"/>
      <c r="G224" s="47"/>
      <c r="H224" s="47"/>
      <c r="I224" s="47" t="s">
        <v>380</v>
      </c>
      <c r="J224" s="47" t="s">
        <v>381</v>
      </c>
    </row>
    <row r="225" spans="2:10" s="16" customFormat="1" ht="15" customHeight="1">
      <c r="B225" s="47"/>
      <c r="C225" s="47">
        <f ca="1" t="shared" si="16"/>
      </c>
      <c r="D225" s="47"/>
      <c r="E225" s="47">
        <f ca="1" t="shared" si="17"/>
      </c>
      <c r="F225" s="47"/>
      <c r="G225" s="47"/>
      <c r="H225" s="47"/>
      <c r="I225" s="47" t="s">
        <v>382</v>
      </c>
      <c r="J225" s="47" t="s">
        <v>383</v>
      </c>
    </row>
    <row r="226" spans="2:10" s="16" customFormat="1" ht="15" customHeight="1">
      <c r="B226" s="47"/>
      <c r="C226" s="47">
        <f ca="1" t="shared" si="16"/>
      </c>
      <c r="D226" s="47"/>
      <c r="E226" s="47">
        <f ca="1" t="shared" si="17"/>
      </c>
      <c r="F226" s="47"/>
      <c r="G226" s="47"/>
      <c r="H226" s="47"/>
      <c r="I226" s="47" t="s">
        <v>384</v>
      </c>
      <c r="J226" s="47" t="s">
        <v>385</v>
      </c>
    </row>
    <row r="227" spans="2:10" s="16" customFormat="1" ht="15" customHeight="1">
      <c r="B227" s="47"/>
      <c r="C227" s="47">
        <f ca="1" t="shared" si="16"/>
      </c>
      <c r="D227" s="47"/>
      <c r="E227" s="47">
        <f ca="1" t="shared" si="17"/>
      </c>
      <c r="F227" s="47"/>
      <c r="G227" s="47"/>
      <c r="H227" s="47"/>
      <c r="I227" s="47" t="s">
        <v>386</v>
      </c>
      <c r="J227" s="47" t="s">
        <v>387</v>
      </c>
    </row>
    <row r="228" spans="2:10" s="16" customFormat="1" ht="15" customHeight="1">
      <c r="B228" s="47"/>
      <c r="C228" s="47">
        <f ca="1" t="shared" si="16"/>
      </c>
      <c r="D228" s="47"/>
      <c r="E228" s="47">
        <f ca="1" t="shared" si="17"/>
      </c>
      <c r="F228" s="47"/>
      <c r="G228" s="47"/>
      <c r="H228" s="47"/>
      <c r="I228" s="47" t="s">
        <v>388</v>
      </c>
      <c r="J228" s="47" t="s">
        <v>389</v>
      </c>
    </row>
    <row r="229" spans="2:10" s="16" customFormat="1" ht="15" customHeight="1">
      <c r="B229" s="47"/>
      <c r="C229" s="47">
        <f ca="1" t="shared" si="16"/>
      </c>
      <c r="D229" s="47"/>
      <c r="E229" s="47">
        <f ca="1" t="shared" si="17"/>
      </c>
      <c r="F229" s="47"/>
      <c r="G229" s="47"/>
      <c r="H229" s="47"/>
      <c r="I229" s="47" t="s">
        <v>390</v>
      </c>
      <c r="J229" s="47" t="s">
        <v>391</v>
      </c>
    </row>
    <row r="230" spans="2:10" s="16" customFormat="1" ht="15" customHeight="1">
      <c r="B230" s="47"/>
      <c r="C230" s="47">
        <f ca="1" t="shared" si="16"/>
      </c>
      <c r="D230" s="47"/>
      <c r="E230" s="47">
        <f ca="1" t="shared" si="17"/>
      </c>
      <c r="F230" s="47"/>
      <c r="G230" s="47"/>
      <c r="H230" s="47"/>
      <c r="I230" s="47" t="s">
        <v>392</v>
      </c>
      <c r="J230" s="47" t="s">
        <v>393</v>
      </c>
    </row>
    <row r="231" spans="2:10" s="16" customFormat="1" ht="15" customHeight="1">
      <c r="B231" s="47"/>
      <c r="C231" s="47">
        <f ca="1" t="shared" si="16"/>
      </c>
      <c r="D231" s="47"/>
      <c r="E231" s="47">
        <f ca="1" t="shared" si="17"/>
      </c>
      <c r="F231" s="47"/>
      <c r="G231" s="47"/>
      <c r="H231" s="47"/>
      <c r="I231" s="47" t="s">
        <v>394</v>
      </c>
      <c r="J231" s="47" t="s">
        <v>395</v>
      </c>
    </row>
    <row r="232" spans="2:10" s="16" customFormat="1" ht="15" customHeight="1">
      <c r="B232" s="47"/>
      <c r="C232" s="47">
        <f aca="true" ca="1" t="shared" si="18" ref="C232:C249">IF(INDIRECT(CONCATENATE($K$111,C$103,$K$116,$J232))=0,"",IF(OR(INDIRECT(CONCATENATE($K$111,C$103,$K$116,$I232))=0,INDIRECT(CONCATENATE($K$111,C$103,$K$116,$I232))=$F$95),INDIRECT(CONCATENATE($K$111,C$103,$K$116,$J232)),""))</f>
      </c>
      <c r="D232" s="47"/>
      <c r="E232" s="47">
        <f aca="true" ca="1" t="shared" si="19" ref="E232:E249">IF(INDIRECT(CONCATENATE($K$111,E$103,$K$116,$J232))=0,"",INDIRECT(CONCATENATE($K$111,E$103,$K$116,$J232)))</f>
      </c>
      <c r="F232" s="47"/>
      <c r="G232" s="47"/>
      <c r="H232" s="47"/>
      <c r="I232" s="47" t="s">
        <v>396</v>
      </c>
      <c r="J232" s="47" t="s">
        <v>397</v>
      </c>
    </row>
    <row r="233" spans="2:10" s="16" customFormat="1" ht="15" customHeight="1">
      <c r="B233" s="47"/>
      <c r="C233" s="47">
        <f ca="1" t="shared" si="18"/>
      </c>
      <c r="D233" s="47"/>
      <c r="E233" s="47">
        <f ca="1" t="shared" si="19"/>
      </c>
      <c r="F233" s="47"/>
      <c r="G233" s="47"/>
      <c r="H233" s="47"/>
      <c r="I233" s="47" t="s">
        <v>398</v>
      </c>
      <c r="J233" s="47" t="s">
        <v>399</v>
      </c>
    </row>
    <row r="234" spans="2:10" s="16" customFormat="1" ht="15" customHeight="1">
      <c r="B234" s="47"/>
      <c r="C234" s="47">
        <f ca="1" t="shared" si="18"/>
      </c>
      <c r="D234" s="47"/>
      <c r="E234" s="47">
        <f ca="1" t="shared" si="19"/>
      </c>
      <c r="F234" s="47"/>
      <c r="G234" s="47"/>
      <c r="H234" s="47"/>
      <c r="I234" s="47" t="s">
        <v>400</v>
      </c>
      <c r="J234" s="47" t="s">
        <v>401</v>
      </c>
    </row>
    <row r="235" spans="2:10" s="16" customFormat="1" ht="15" customHeight="1">
      <c r="B235" s="47"/>
      <c r="C235" s="47">
        <f ca="1" t="shared" si="18"/>
      </c>
      <c r="D235" s="47"/>
      <c r="E235" s="47">
        <f ca="1" t="shared" si="19"/>
      </c>
      <c r="F235" s="47"/>
      <c r="G235" s="47"/>
      <c r="H235" s="47"/>
      <c r="I235" s="47" t="s">
        <v>402</v>
      </c>
      <c r="J235" s="47" t="s">
        <v>403</v>
      </c>
    </row>
    <row r="236" spans="2:10" s="16" customFormat="1" ht="15" customHeight="1">
      <c r="B236" s="47"/>
      <c r="C236" s="47">
        <f ca="1" t="shared" si="18"/>
      </c>
      <c r="D236" s="47"/>
      <c r="E236" s="47">
        <f ca="1" t="shared" si="19"/>
      </c>
      <c r="F236" s="47"/>
      <c r="G236" s="47"/>
      <c r="H236" s="47"/>
      <c r="I236" s="47" t="s">
        <v>404</v>
      </c>
      <c r="J236" s="47" t="s">
        <v>405</v>
      </c>
    </row>
    <row r="237" spans="2:10" s="16" customFormat="1" ht="15" customHeight="1">
      <c r="B237" s="47"/>
      <c r="C237" s="47">
        <f ca="1" t="shared" si="18"/>
      </c>
      <c r="D237" s="47"/>
      <c r="E237" s="47">
        <f ca="1" t="shared" si="19"/>
      </c>
      <c r="F237" s="47"/>
      <c r="G237" s="47"/>
      <c r="H237" s="47"/>
      <c r="I237" s="47" t="s">
        <v>406</v>
      </c>
      <c r="J237" s="47" t="s">
        <v>407</v>
      </c>
    </row>
    <row r="238" spans="2:10" s="16" customFormat="1" ht="15" customHeight="1">
      <c r="B238" s="47"/>
      <c r="C238" s="47">
        <f ca="1" t="shared" si="18"/>
      </c>
      <c r="D238" s="47"/>
      <c r="E238" s="47">
        <f ca="1" t="shared" si="19"/>
      </c>
      <c r="F238" s="47"/>
      <c r="G238" s="47"/>
      <c r="H238" s="47"/>
      <c r="I238" s="47" t="s">
        <v>408</v>
      </c>
      <c r="J238" s="47" t="s">
        <v>409</v>
      </c>
    </row>
    <row r="239" spans="2:10" s="16" customFormat="1" ht="15" customHeight="1">
      <c r="B239" s="47"/>
      <c r="C239" s="47">
        <f ca="1" t="shared" si="18"/>
      </c>
      <c r="D239" s="47"/>
      <c r="E239" s="47">
        <f ca="1" t="shared" si="19"/>
      </c>
      <c r="F239" s="47"/>
      <c r="G239" s="47"/>
      <c r="H239" s="47"/>
      <c r="I239" s="47" t="s">
        <v>410</v>
      </c>
      <c r="J239" s="47" t="s">
        <v>411</v>
      </c>
    </row>
    <row r="240" spans="2:10" s="16" customFormat="1" ht="15" customHeight="1">
      <c r="B240" s="47"/>
      <c r="C240" s="47">
        <f ca="1" t="shared" si="18"/>
      </c>
      <c r="D240" s="47"/>
      <c r="E240" s="47">
        <f ca="1" t="shared" si="19"/>
      </c>
      <c r="F240" s="47"/>
      <c r="G240" s="47"/>
      <c r="H240" s="47"/>
      <c r="I240" s="47" t="s">
        <v>412</v>
      </c>
      <c r="J240" s="47" t="s">
        <v>413</v>
      </c>
    </row>
    <row r="241" spans="2:10" s="16" customFormat="1" ht="15" customHeight="1">
      <c r="B241" s="47"/>
      <c r="C241" s="47">
        <f ca="1" t="shared" si="18"/>
      </c>
      <c r="D241" s="47"/>
      <c r="E241" s="47">
        <f ca="1" t="shared" si="19"/>
      </c>
      <c r="F241" s="47"/>
      <c r="G241" s="47"/>
      <c r="H241" s="47"/>
      <c r="I241" s="47" t="s">
        <v>414</v>
      </c>
      <c r="J241" s="47" t="s">
        <v>415</v>
      </c>
    </row>
    <row r="242" spans="2:10" s="16" customFormat="1" ht="15" customHeight="1">
      <c r="B242" s="47"/>
      <c r="C242" s="47">
        <f ca="1" t="shared" si="18"/>
      </c>
      <c r="D242" s="47"/>
      <c r="E242" s="47">
        <f ca="1" t="shared" si="19"/>
      </c>
      <c r="F242" s="47"/>
      <c r="G242" s="47"/>
      <c r="H242" s="47"/>
      <c r="I242" s="47" t="s">
        <v>416</v>
      </c>
      <c r="J242" s="47" t="s">
        <v>417</v>
      </c>
    </row>
    <row r="243" spans="2:10" s="16" customFormat="1" ht="15" customHeight="1">
      <c r="B243" s="47"/>
      <c r="C243" s="47">
        <f ca="1" t="shared" si="18"/>
      </c>
      <c r="D243" s="47"/>
      <c r="E243" s="47">
        <f ca="1" t="shared" si="19"/>
      </c>
      <c r="F243" s="47"/>
      <c r="G243" s="47"/>
      <c r="H243" s="47"/>
      <c r="I243" s="47" t="s">
        <v>418</v>
      </c>
      <c r="J243" s="47" t="s">
        <v>419</v>
      </c>
    </row>
    <row r="244" spans="2:10" s="16" customFormat="1" ht="15" customHeight="1">
      <c r="B244" s="47"/>
      <c r="C244" s="47">
        <f ca="1" t="shared" si="18"/>
      </c>
      <c r="D244" s="47"/>
      <c r="E244" s="47">
        <f ca="1" t="shared" si="19"/>
      </c>
      <c r="F244" s="47"/>
      <c r="G244" s="47"/>
      <c r="H244" s="47"/>
      <c r="I244" s="47" t="s">
        <v>420</v>
      </c>
      <c r="J244" s="47" t="s">
        <v>421</v>
      </c>
    </row>
    <row r="245" spans="2:10" s="16" customFormat="1" ht="15" customHeight="1">
      <c r="B245" s="47"/>
      <c r="C245" s="47">
        <f ca="1" t="shared" si="18"/>
      </c>
      <c r="D245" s="47"/>
      <c r="E245" s="47">
        <f ca="1" t="shared" si="19"/>
      </c>
      <c r="F245" s="47"/>
      <c r="G245" s="47"/>
      <c r="H245" s="47"/>
      <c r="I245" s="47" t="s">
        <v>422</v>
      </c>
      <c r="J245" s="47" t="s">
        <v>423</v>
      </c>
    </row>
    <row r="246" spans="2:10" s="16" customFormat="1" ht="15" customHeight="1">
      <c r="B246" s="47"/>
      <c r="C246" s="47">
        <f ca="1" t="shared" si="18"/>
      </c>
      <c r="D246" s="47"/>
      <c r="E246" s="47">
        <f ca="1" t="shared" si="19"/>
      </c>
      <c r="F246" s="47"/>
      <c r="G246" s="47"/>
      <c r="H246" s="47"/>
      <c r="I246" s="47" t="s">
        <v>424</v>
      </c>
      <c r="J246" s="47" t="s">
        <v>425</v>
      </c>
    </row>
    <row r="247" spans="2:10" s="16" customFormat="1" ht="15" customHeight="1">
      <c r="B247" s="47"/>
      <c r="C247" s="47">
        <f ca="1" t="shared" si="18"/>
      </c>
      <c r="D247" s="47"/>
      <c r="E247" s="47">
        <f ca="1" t="shared" si="19"/>
      </c>
      <c r="F247" s="47"/>
      <c r="G247" s="47"/>
      <c r="H247" s="47"/>
      <c r="I247" s="47" t="s">
        <v>426</v>
      </c>
      <c r="J247" s="47" t="s">
        <v>427</v>
      </c>
    </row>
    <row r="248" spans="2:10" s="16" customFormat="1" ht="15" customHeight="1">
      <c r="B248" s="47"/>
      <c r="C248" s="47">
        <f ca="1" t="shared" si="18"/>
      </c>
      <c r="D248" s="47"/>
      <c r="E248" s="47">
        <f ca="1" t="shared" si="19"/>
      </c>
      <c r="F248" s="47"/>
      <c r="G248" s="47"/>
      <c r="H248" s="47"/>
      <c r="I248" s="47" t="s">
        <v>428</v>
      </c>
      <c r="J248" s="47" t="s">
        <v>429</v>
      </c>
    </row>
    <row r="249" spans="2:10" s="16" customFormat="1" ht="15" customHeight="1">
      <c r="B249" s="47"/>
      <c r="C249" s="47">
        <f ca="1" t="shared" si="18"/>
      </c>
      <c r="D249" s="47"/>
      <c r="E249" s="47">
        <f ca="1" t="shared" si="19"/>
      </c>
      <c r="F249" s="47"/>
      <c r="G249" s="47"/>
      <c r="H249" s="47"/>
      <c r="I249" s="47" t="s">
        <v>430</v>
      </c>
      <c r="J249" s="47" t="s">
        <v>431</v>
      </c>
    </row>
    <row r="250" s="16" customFormat="1" ht="15" customHeight="1"/>
    <row r="251" s="16" customFormat="1" ht="15" customHeight="1"/>
    <row r="252" spans="2:46" ht="15" customHeight="1">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84"/>
      <c r="AM252" s="84"/>
      <c r="AN252" s="84"/>
      <c r="AO252" s="103"/>
      <c r="AP252" s="103"/>
      <c r="AQ252" s="103"/>
      <c r="AR252" s="103"/>
      <c r="AS252" s="78"/>
      <c r="AT252" s="81"/>
    </row>
    <row r="253" spans="2:46" ht="15" customHeight="1">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36"/>
      <c r="AM253" s="36"/>
      <c r="AN253" s="36"/>
      <c r="AO253" s="91"/>
      <c r="AP253" s="91"/>
      <c r="AQ253" s="91"/>
      <c r="AR253" s="91"/>
      <c r="AS253" s="98"/>
      <c r="AT253" s="98"/>
    </row>
    <row r="254" spans="2:46" ht="15" customHeight="1">
      <c r="B254" s="98"/>
      <c r="C254" s="98"/>
      <c r="D254" s="98"/>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98"/>
      <c r="AT254" s="98"/>
    </row>
    <row r="255" spans="2:46" ht="15" customHeight="1">
      <c r="B255" s="103"/>
      <c r="C255" s="103"/>
      <c r="D255" s="103"/>
      <c r="E255" s="103"/>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8"/>
      <c r="AS255" s="98"/>
      <c r="AT255" s="98"/>
    </row>
    <row r="256" spans="2:46" ht="15" customHeight="1">
      <c r="B256" s="103"/>
      <c r="C256" s="103"/>
      <c r="D256" s="103"/>
      <c r="E256" s="103"/>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5"/>
      <c r="AM256" s="105"/>
      <c r="AN256" s="105"/>
      <c r="AO256" s="105"/>
      <c r="AP256" s="105"/>
      <c r="AQ256" s="105"/>
      <c r="AR256" s="98"/>
      <c r="AS256" s="98"/>
      <c r="AT256" s="98"/>
    </row>
    <row r="257" spans="2:46" ht="15" customHeight="1">
      <c r="B257" s="103"/>
      <c r="C257" s="103"/>
      <c r="D257" s="103"/>
      <c r="E257" s="103"/>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8"/>
      <c r="AS257" s="98"/>
      <c r="AT257" s="98"/>
    </row>
    <row r="258" spans="2:46" ht="15" customHeight="1">
      <c r="B258" s="103"/>
      <c r="C258" s="103"/>
      <c r="D258" s="103"/>
      <c r="E258" s="103"/>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8"/>
      <c r="AS258" s="98"/>
      <c r="AT258" s="98"/>
    </row>
    <row r="259" spans="2:46" ht="15" customHeight="1">
      <c r="B259" s="103"/>
      <c r="C259" s="103"/>
      <c r="D259" s="103"/>
      <c r="E259" s="103"/>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5"/>
      <c r="AR259" s="98"/>
      <c r="AS259" s="98"/>
      <c r="AT259" s="98"/>
    </row>
    <row r="260" spans="2:46" ht="15" customHeight="1">
      <c r="B260" s="103"/>
      <c r="C260" s="103"/>
      <c r="D260" s="103"/>
      <c r="E260" s="103"/>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8"/>
      <c r="AL260" s="98"/>
      <c r="AM260" s="98"/>
      <c r="AN260" s="98"/>
      <c r="AO260" s="98"/>
      <c r="AP260" s="98"/>
      <c r="AQ260" s="98"/>
      <c r="AR260" s="98"/>
      <c r="AS260" s="98"/>
      <c r="AT260" s="98"/>
    </row>
    <row r="261" spans="2:46" ht="15" customHeight="1">
      <c r="B261" s="102"/>
      <c r="C261" s="102"/>
      <c r="D261" s="102"/>
      <c r="E261" s="102"/>
      <c r="F261" s="102"/>
      <c r="G261" s="102"/>
      <c r="H261" s="102"/>
      <c r="I261" s="102"/>
      <c r="J261" s="102"/>
      <c r="K261" s="102"/>
      <c r="L261" s="102"/>
      <c r="M261" s="102"/>
      <c r="N261" s="102"/>
      <c r="O261" s="102"/>
      <c r="P261" s="102"/>
      <c r="Q261" s="102"/>
      <c r="R261" s="102"/>
      <c r="S261" s="102"/>
      <c r="T261" s="102"/>
      <c r="U261" s="98"/>
      <c r="V261" s="98"/>
      <c r="W261" s="98"/>
      <c r="X261" s="98"/>
      <c r="Y261" s="98"/>
      <c r="Z261" s="98"/>
      <c r="AA261" s="98"/>
      <c r="AB261" s="98"/>
      <c r="AC261" s="98"/>
      <c r="AD261" s="98"/>
      <c r="AE261" s="98"/>
      <c r="AF261" s="98"/>
      <c r="AG261" s="98"/>
      <c r="AH261" s="98"/>
      <c r="AI261" s="103"/>
      <c r="AJ261" s="103"/>
      <c r="AK261" s="103"/>
      <c r="AL261" s="103"/>
      <c r="AM261" s="103"/>
      <c r="AN261" s="103"/>
      <c r="AO261" s="103"/>
      <c r="AP261" s="103"/>
      <c r="AQ261" s="103"/>
      <c r="AR261" s="103"/>
      <c r="AS261" s="98"/>
      <c r="AT261" s="98"/>
    </row>
    <row r="262" spans="2:46" ht="15" customHeight="1">
      <c r="B262" s="83"/>
      <c r="C262" s="83"/>
      <c r="D262" s="83"/>
      <c r="E262" s="83"/>
      <c r="F262" s="83"/>
      <c r="G262" s="83"/>
      <c r="H262" s="83"/>
      <c r="I262" s="83"/>
      <c r="J262" s="83"/>
      <c r="K262" s="83"/>
      <c r="L262" s="83"/>
      <c r="M262" s="83"/>
      <c r="N262" s="83"/>
      <c r="O262" s="83"/>
      <c r="P262" s="83"/>
      <c r="Q262" s="83"/>
      <c r="R262" s="83"/>
      <c r="S262" s="83"/>
      <c r="T262" s="83"/>
      <c r="U262" s="98"/>
      <c r="V262" s="98"/>
      <c r="W262" s="98"/>
      <c r="X262" s="98"/>
      <c r="Y262" s="98"/>
      <c r="Z262" s="98"/>
      <c r="AA262" s="98"/>
      <c r="AB262" s="98"/>
      <c r="AC262" s="98"/>
      <c r="AD262" s="98"/>
      <c r="AE262" s="98"/>
      <c r="AF262" s="98"/>
      <c r="AG262" s="98"/>
      <c r="AH262" s="98"/>
      <c r="AI262" s="91"/>
      <c r="AJ262" s="91"/>
      <c r="AK262" s="91"/>
      <c r="AL262" s="91"/>
      <c r="AM262" s="91"/>
      <c r="AN262" s="91"/>
      <c r="AO262" s="91"/>
      <c r="AP262" s="91"/>
      <c r="AQ262" s="91"/>
      <c r="AR262" s="91"/>
      <c r="AS262" s="98"/>
      <c r="AT262" s="98"/>
    </row>
    <row r="263" spans="2:46" ht="15" customHeight="1">
      <c r="B263" s="84"/>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98"/>
      <c r="AT263" s="98"/>
    </row>
    <row r="264" spans="2:46" ht="15" customHeight="1">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6"/>
      <c r="AQ264" s="106"/>
      <c r="AR264" s="106"/>
      <c r="AS264" s="98"/>
      <c r="AT264" s="98"/>
    </row>
    <row r="265" ht="15" customHeight="1"/>
    <row r="266" ht="15" customHeight="1"/>
    <row r="267" ht="15" customHeight="1"/>
    <row r="268" ht="15" customHeight="1"/>
    <row r="269" ht="15" customHeight="1"/>
    <row r="270" ht="15" customHeight="1"/>
    <row r="271" ht="15" customHeight="1"/>
    <row r="272" ht="15" customHeight="1"/>
  </sheetData>
  <sheetProtection sheet="1" scenarios="1" formatCells="0" formatColumns="0" formatRows="0"/>
  <mergeCells count="647">
    <mergeCell ref="AB79:AD79"/>
    <mergeCell ref="AE79:AH79"/>
    <mergeCell ref="AF21:AR21"/>
    <mergeCell ref="AF22:AR22"/>
    <mergeCell ref="AF37:AR37"/>
    <mergeCell ref="AF38:AR38"/>
    <mergeCell ref="AF53:AR53"/>
    <mergeCell ref="AF54:AR54"/>
    <mergeCell ref="AF69:AR69"/>
    <mergeCell ref="AF70:AR70"/>
    <mergeCell ref="B79:L79"/>
    <mergeCell ref="M79:U79"/>
    <mergeCell ref="V79:X79"/>
    <mergeCell ref="Y79:AA79"/>
    <mergeCell ref="AB78:AD78"/>
    <mergeCell ref="AE78:AH78"/>
    <mergeCell ref="AD76:AE76"/>
    <mergeCell ref="AF76:AG76"/>
    <mergeCell ref="B78:L78"/>
    <mergeCell ref="M78:U78"/>
    <mergeCell ref="V78:X78"/>
    <mergeCell ref="Y78:AA78"/>
    <mergeCell ref="B92:M92"/>
    <mergeCell ref="N92:Q92"/>
    <mergeCell ref="R92:U92"/>
    <mergeCell ref="V92:AR92"/>
    <mergeCell ref="B91:M91"/>
    <mergeCell ref="N91:Q91"/>
    <mergeCell ref="R91:U91"/>
    <mergeCell ref="V91:AR91"/>
    <mergeCell ref="B90:M90"/>
    <mergeCell ref="N90:Q90"/>
    <mergeCell ref="R90:U90"/>
    <mergeCell ref="V90:AR90"/>
    <mergeCell ref="B89:M89"/>
    <mergeCell ref="N89:Q89"/>
    <mergeCell ref="R89:U89"/>
    <mergeCell ref="V89:AR89"/>
    <mergeCell ref="B88:M88"/>
    <mergeCell ref="N88:Q88"/>
    <mergeCell ref="R88:U88"/>
    <mergeCell ref="V88:AR88"/>
    <mergeCell ref="B87:M87"/>
    <mergeCell ref="N87:Q87"/>
    <mergeCell ref="R87:U87"/>
    <mergeCell ref="V87:AR87"/>
    <mergeCell ref="B86:M86"/>
    <mergeCell ref="N86:Q86"/>
    <mergeCell ref="R86:U86"/>
    <mergeCell ref="V86:AR86"/>
    <mergeCell ref="N84:Q84"/>
    <mergeCell ref="N85:Q85"/>
    <mergeCell ref="B84:M84"/>
    <mergeCell ref="B85:M85"/>
    <mergeCell ref="V84:AR84"/>
    <mergeCell ref="V85:AR85"/>
    <mergeCell ref="R84:U84"/>
    <mergeCell ref="R85:U85"/>
    <mergeCell ref="B93:M93"/>
    <mergeCell ref="N93:Q93"/>
    <mergeCell ref="R93:U93"/>
    <mergeCell ref="V93:AR93"/>
    <mergeCell ref="B95:E95"/>
    <mergeCell ref="F95:AR95"/>
    <mergeCell ref="B98:AR99"/>
    <mergeCell ref="AN67:AR67"/>
    <mergeCell ref="AA67:AM67"/>
    <mergeCell ref="I67:Z67"/>
    <mergeCell ref="B67:H68"/>
    <mergeCell ref="B80:AR80"/>
    <mergeCell ref="B81:AR81"/>
    <mergeCell ref="AN68:AR68"/>
    <mergeCell ref="Z76:AA76"/>
    <mergeCell ref="L76:M76"/>
    <mergeCell ref="N76:O76"/>
    <mergeCell ref="AB76:AC76"/>
    <mergeCell ref="P76:Q76"/>
    <mergeCell ref="R76:S76"/>
    <mergeCell ref="T76:U76"/>
    <mergeCell ref="V76:W76"/>
    <mergeCell ref="X76:Y76"/>
    <mergeCell ref="AI79:AR79"/>
    <mergeCell ref="AJ76:AK76"/>
    <mergeCell ref="AL76:AM76"/>
    <mergeCell ref="AN76:AO76"/>
    <mergeCell ref="AP76:AQ76"/>
    <mergeCell ref="AH76:AI76"/>
    <mergeCell ref="AI78:AR78"/>
    <mergeCell ref="T75:U75"/>
    <mergeCell ref="V75:W75"/>
    <mergeCell ref="X75:Y75"/>
    <mergeCell ref="Z75:AA75"/>
    <mergeCell ref="AN75:AO75"/>
    <mergeCell ref="AP75:AQ75"/>
    <mergeCell ref="AB75:AC75"/>
    <mergeCell ref="AD75:AE75"/>
    <mergeCell ref="AF75:AG75"/>
    <mergeCell ref="AH75:AI75"/>
    <mergeCell ref="AJ75:AK75"/>
    <mergeCell ref="AL75:AM75"/>
    <mergeCell ref="L75:M75"/>
    <mergeCell ref="N75:O75"/>
    <mergeCell ref="P75:Q75"/>
    <mergeCell ref="R75:S75"/>
    <mergeCell ref="B75:E77"/>
    <mergeCell ref="F75:G75"/>
    <mergeCell ref="H75:I75"/>
    <mergeCell ref="J75:K75"/>
    <mergeCell ref="F76:G76"/>
    <mergeCell ref="H76:I76"/>
    <mergeCell ref="J76:K76"/>
    <mergeCell ref="AJ74:AK74"/>
    <mergeCell ref="AL74:AM74"/>
    <mergeCell ref="AN74:AO74"/>
    <mergeCell ref="AP74:AQ74"/>
    <mergeCell ref="AB74:AC74"/>
    <mergeCell ref="AD74:AE74"/>
    <mergeCell ref="AF74:AG74"/>
    <mergeCell ref="AH74:AI74"/>
    <mergeCell ref="T74:U74"/>
    <mergeCell ref="V74:W74"/>
    <mergeCell ref="X74:Y74"/>
    <mergeCell ref="Z74:AA74"/>
    <mergeCell ref="L74:M74"/>
    <mergeCell ref="N74:O74"/>
    <mergeCell ref="P74:Q74"/>
    <mergeCell ref="R74:S74"/>
    <mergeCell ref="AJ73:AK73"/>
    <mergeCell ref="AL73:AM73"/>
    <mergeCell ref="AN73:AO73"/>
    <mergeCell ref="AP73:AQ73"/>
    <mergeCell ref="AB73:AC73"/>
    <mergeCell ref="AD73:AE73"/>
    <mergeCell ref="AF73:AG73"/>
    <mergeCell ref="AH73:AI73"/>
    <mergeCell ref="T73:U73"/>
    <mergeCell ref="V73:W73"/>
    <mergeCell ref="X73:Y73"/>
    <mergeCell ref="Z73:AA73"/>
    <mergeCell ref="L73:M73"/>
    <mergeCell ref="N73:O73"/>
    <mergeCell ref="P73:Q73"/>
    <mergeCell ref="R73:S73"/>
    <mergeCell ref="AJ72:AK72"/>
    <mergeCell ref="AL72:AM72"/>
    <mergeCell ref="AN72:AO72"/>
    <mergeCell ref="AP72:AQ72"/>
    <mergeCell ref="AB72:AC72"/>
    <mergeCell ref="AD72:AE72"/>
    <mergeCell ref="AF72:AG72"/>
    <mergeCell ref="AH72:AI72"/>
    <mergeCell ref="T72:U72"/>
    <mergeCell ref="V72:W72"/>
    <mergeCell ref="X72:Y72"/>
    <mergeCell ref="Z72:AA72"/>
    <mergeCell ref="L72:M72"/>
    <mergeCell ref="N72:O72"/>
    <mergeCell ref="P72:Q72"/>
    <mergeCell ref="R72:S72"/>
    <mergeCell ref="B72:E74"/>
    <mergeCell ref="F72:G72"/>
    <mergeCell ref="H72:I72"/>
    <mergeCell ref="J72:K72"/>
    <mergeCell ref="F73:G73"/>
    <mergeCell ref="H73:I73"/>
    <mergeCell ref="J73:K73"/>
    <mergeCell ref="F74:G74"/>
    <mergeCell ref="H74:I74"/>
    <mergeCell ref="J74:K74"/>
    <mergeCell ref="AK71:AL71"/>
    <mergeCell ref="AM71:AN71"/>
    <mergeCell ref="AO71:AP71"/>
    <mergeCell ref="AQ71:AR71"/>
    <mergeCell ref="AC71:AD71"/>
    <mergeCell ref="AE71:AF71"/>
    <mergeCell ref="AG71:AH71"/>
    <mergeCell ref="AI71:AJ71"/>
    <mergeCell ref="U71:V71"/>
    <mergeCell ref="W71:X71"/>
    <mergeCell ref="Y71:Z71"/>
    <mergeCell ref="AA71:AB71"/>
    <mergeCell ref="M71:N71"/>
    <mergeCell ref="O71:P71"/>
    <mergeCell ref="Q71:R71"/>
    <mergeCell ref="S71:T71"/>
    <mergeCell ref="E71:F71"/>
    <mergeCell ref="G71:H71"/>
    <mergeCell ref="I71:J71"/>
    <mergeCell ref="K71:L71"/>
    <mergeCell ref="B70:L70"/>
    <mergeCell ref="B69:L69"/>
    <mergeCell ref="M69:AE69"/>
    <mergeCell ref="B64:AR64"/>
    <mergeCell ref="B65:AR65"/>
    <mergeCell ref="AA68:AM68"/>
    <mergeCell ref="I68:Z68"/>
    <mergeCell ref="M70:AE70"/>
    <mergeCell ref="B46:L46"/>
    <mergeCell ref="B47:L47"/>
    <mergeCell ref="M53:AE53"/>
    <mergeCell ref="M54:AE54"/>
    <mergeCell ref="B54:L54"/>
    <mergeCell ref="B53:L53"/>
    <mergeCell ref="B51:H52"/>
    <mergeCell ref="I51:Z51"/>
    <mergeCell ref="AA51:AM51"/>
    <mergeCell ref="AE47:AH47"/>
    <mergeCell ref="B62:L62"/>
    <mergeCell ref="M62:U62"/>
    <mergeCell ref="V62:X62"/>
    <mergeCell ref="Y62:AA62"/>
    <mergeCell ref="AI62:AR62"/>
    <mergeCell ref="AI63:AR63"/>
    <mergeCell ref="AB62:AD62"/>
    <mergeCell ref="AE62:AH62"/>
    <mergeCell ref="AB63:AD63"/>
    <mergeCell ref="B63:L63"/>
    <mergeCell ref="M63:U63"/>
    <mergeCell ref="V63:X63"/>
    <mergeCell ref="Y63:AA63"/>
    <mergeCell ref="AJ60:AK60"/>
    <mergeCell ref="AL60:AM60"/>
    <mergeCell ref="AN60:AO60"/>
    <mergeCell ref="AP60:AQ60"/>
    <mergeCell ref="AB60:AC60"/>
    <mergeCell ref="AD60:AE60"/>
    <mergeCell ref="AF60:AG60"/>
    <mergeCell ref="AH60:AI60"/>
    <mergeCell ref="T60:U60"/>
    <mergeCell ref="V60:W60"/>
    <mergeCell ref="X60:Y60"/>
    <mergeCell ref="Z60:AA60"/>
    <mergeCell ref="L60:M60"/>
    <mergeCell ref="N60:O60"/>
    <mergeCell ref="P60:Q60"/>
    <mergeCell ref="R60:S60"/>
    <mergeCell ref="AJ59:AK59"/>
    <mergeCell ref="AL59:AM59"/>
    <mergeCell ref="AN59:AO59"/>
    <mergeCell ref="AP59:AQ59"/>
    <mergeCell ref="AB59:AC59"/>
    <mergeCell ref="AD59:AE59"/>
    <mergeCell ref="AF59:AG59"/>
    <mergeCell ref="AH59:AI59"/>
    <mergeCell ref="T59:U59"/>
    <mergeCell ref="V59:W59"/>
    <mergeCell ref="X59:Y59"/>
    <mergeCell ref="Z59:AA59"/>
    <mergeCell ref="L59:M59"/>
    <mergeCell ref="N59:O59"/>
    <mergeCell ref="P59:Q59"/>
    <mergeCell ref="R59:S59"/>
    <mergeCell ref="B59:E61"/>
    <mergeCell ref="F59:G59"/>
    <mergeCell ref="H59:I59"/>
    <mergeCell ref="J59:K59"/>
    <mergeCell ref="F60:G60"/>
    <mergeCell ref="H60:I60"/>
    <mergeCell ref="J60:K60"/>
    <mergeCell ref="AJ58:AK58"/>
    <mergeCell ref="AL58:AM58"/>
    <mergeCell ref="AN58:AO58"/>
    <mergeCell ref="AP58:AQ58"/>
    <mergeCell ref="AB58:AC58"/>
    <mergeCell ref="AD58:AE58"/>
    <mergeCell ref="AF58:AG58"/>
    <mergeCell ref="AH58:AI58"/>
    <mergeCell ref="T58:U58"/>
    <mergeCell ref="V58:W58"/>
    <mergeCell ref="X58:Y58"/>
    <mergeCell ref="Z58:AA58"/>
    <mergeCell ref="L58:M58"/>
    <mergeCell ref="N58:O58"/>
    <mergeCell ref="P58:Q58"/>
    <mergeCell ref="R58:S58"/>
    <mergeCell ref="AJ57:AK57"/>
    <mergeCell ref="AL57:AM57"/>
    <mergeCell ref="AN57:AO57"/>
    <mergeCell ref="AP57:AQ57"/>
    <mergeCell ref="AB57:AC57"/>
    <mergeCell ref="AD57:AE57"/>
    <mergeCell ref="AF57:AG57"/>
    <mergeCell ref="AH57:AI57"/>
    <mergeCell ref="T57:U57"/>
    <mergeCell ref="V57:W57"/>
    <mergeCell ref="X57:Y57"/>
    <mergeCell ref="Z57:AA57"/>
    <mergeCell ref="L57:M57"/>
    <mergeCell ref="N57:O57"/>
    <mergeCell ref="P57:Q57"/>
    <mergeCell ref="R57:S57"/>
    <mergeCell ref="AJ56:AK56"/>
    <mergeCell ref="AL56:AM56"/>
    <mergeCell ref="AN56:AO56"/>
    <mergeCell ref="AP56:AQ56"/>
    <mergeCell ref="AB56:AC56"/>
    <mergeCell ref="AD56:AE56"/>
    <mergeCell ref="AF56:AG56"/>
    <mergeCell ref="AH56:AI56"/>
    <mergeCell ref="T56:U56"/>
    <mergeCell ref="V56:W56"/>
    <mergeCell ref="X56:Y56"/>
    <mergeCell ref="Z56:AA56"/>
    <mergeCell ref="L56:M56"/>
    <mergeCell ref="N56:O56"/>
    <mergeCell ref="P56:Q56"/>
    <mergeCell ref="R56:S56"/>
    <mergeCell ref="B56:E58"/>
    <mergeCell ref="F56:G56"/>
    <mergeCell ref="H56:I56"/>
    <mergeCell ref="J56:K56"/>
    <mergeCell ref="F57:G57"/>
    <mergeCell ref="H57:I57"/>
    <mergeCell ref="J57:K57"/>
    <mergeCell ref="F58:G58"/>
    <mergeCell ref="H58:I58"/>
    <mergeCell ref="J58:K58"/>
    <mergeCell ref="AK55:AL55"/>
    <mergeCell ref="AM55:AN55"/>
    <mergeCell ref="AO55:AP55"/>
    <mergeCell ref="AQ55:AR55"/>
    <mergeCell ref="AC55:AD55"/>
    <mergeCell ref="AE55:AF55"/>
    <mergeCell ref="AG55:AH55"/>
    <mergeCell ref="AI55:AJ55"/>
    <mergeCell ref="U55:V55"/>
    <mergeCell ref="W55:X55"/>
    <mergeCell ref="Y55:Z55"/>
    <mergeCell ref="AA55:AB55"/>
    <mergeCell ref="M55:N55"/>
    <mergeCell ref="O55:P55"/>
    <mergeCell ref="Q55:R55"/>
    <mergeCell ref="S55:T55"/>
    <mergeCell ref="E55:F55"/>
    <mergeCell ref="G55:H55"/>
    <mergeCell ref="I55:J55"/>
    <mergeCell ref="K55:L55"/>
    <mergeCell ref="AN51:AR51"/>
    <mergeCell ref="I52:Z52"/>
    <mergeCell ref="AA52:AM52"/>
    <mergeCell ref="AN52:AR52"/>
    <mergeCell ref="M38:AE38"/>
    <mergeCell ref="AI47:AR47"/>
    <mergeCell ref="B48:AR48"/>
    <mergeCell ref="B49:AR49"/>
    <mergeCell ref="AN44:AO44"/>
    <mergeCell ref="AP44:AQ44"/>
    <mergeCell ref="AP43:AQ43"/>
    <mergeCell ref="F44:G44"/>
    <mergeCell ref="H44:I44"/>
    <mergeCell ref="J44:K44"/>
    <mergeCell ref="M37:AE37"/>
    <mergeCell ref="AI46:AR46"/>
    <mergeCell ref="AF44:AG44"/>
    <mergeCell ref="AH44:AI44"/>
    <mergeCell ref="AJ44:AK44"/>
    <mergeCell ref="AL44:AM44"/>
    <mergeCell ref="X44:Y44"/>
    <mergeCell ref="Z44:AA44"/>
    <mergeCell ref="AB44:AC44"/>
    <mergeCell ref="AD44:AE44"/>
    <mergeCell ref="L44:M44"/>
    <mergeCell ref="N44:O44"/>
    <mergeCell ref="P44:Q44"/>
    <mergeCell ref="R44:S44"/>
    <mergeCell ref="T44:U44"/>
    <mergeCell ref="V44:W44"/>
    <mergeCell ref="AH43:AI43"/>
    <mergeCell ref="AJ43:AK43"/>
    <mergeCell ref="AL43:AM43"/>
    <mergeCell ref="AN43:AO43"/>
    <mergeCell ref="Z43:AA43"/>
    <mergeCell ref="AB43:AC43"/>
    <mergeCell ref="AD43:AE43"/>
    <mergeCell ref="AF43:AG43"/>
    <mergeCell ref="R43:S43"/>
    <mergeCell ref="T43:U43"/>
    <mergeCell ref="V43:W43"/>
    <mergeCell ref="X43:Y43"/>
    <mergeCell ref="AL42:AM42"/>
    <mergeCell ref="AN42:AO42"/>
    <mergeCell ref="AP42:AQ42"/>
    <mergeCell ref="B43:E45"/>
    <mergeCell ref="F43:G43"/>
    <mergeCell ref="H43:I43"/>
    <mergeCell ref="J43:K43"/>
    <mergeCell ref="L43:M43"/>
    <mergeCell ref="N43:O43"/>
    <mergeCell ref="P43:Q43"/>
    <mergeCell ref="AD42:AE42"/>
    <mergeCell ref="AF42:AG42"/>
    <mergeCell ref="AH42:AI42"/>
    <mergeCell ref="AJ42:AK42"/>
    <mergeCell ref="V42:W42"/>
    <mergeCell ref="X42:Y42"/>
    <mergeCell ref="Z42:AA42"/>
    <mergeCell ref="AB42:AC42"/>
    <mergeCell ref="N42:O42"/>
    <mergeCell ref="P42:Q42"/>
    <mergeCell ref="R42:S42"/>
    <mergeCell ref="T42:U42"/>
    <mergeCell ref="F42:G42"/>
    <mergeCell ref="H42:I42"/>
    <mergeCell ref="J42:K42"/>
    <mergeCell ref="L42:M42"/>
    <mergeCell ref="AJ41:AK41"/>
    <mergeCell ref="AL41:AM41"/>
    <mergeCell ref="AN41:AO41"/>
    <mergeCell ref="AP41:AQ41"/>
    <mergeCell ref="AB41:AC41"/>
    <mergeCell ref="AD41:AE41"/>
    <mergeCell ref="AF41:AG41"/>
    <mergeCell ref="AH41:AI41"/>
    <mergeCell ref="T41:U41"/>
    <mergeCell ref="V41:W41"/>
    <mergeCell ref="X41:Y41"/>
    <mergeCell ref="Z41:AA41"/>
    <mergeCell ref="AL40:AM40"/>
    <mergeCell ref="AN40:AO40"/>
    <mergeCell ref="AP40:AQ40"/>
    <mergeCell ref="F41:G41"/>
    <mergeCell ref="H41:I41"/>
    <mergeCell ref="J41:K41"/>
    <mergeCell ref="L41:M41"/>
    <mergeCell ref="N41:O41"/>
    <mergeCell ref="P41:Q41"/>
    <mergeCell ref="R41:S41"/>
    <mergeCell ref="AD40:AE40"/>
    <mergeCell ref="AF40:AG40"/>
    <mergeCell ref="AH40:AI40"/>
    <mergeCell ref="AJ40:AK40"/>
    <mergeCell ref="AQ39:AR39"/>
    <mergeCell ref="B40:E42"/>
    <mergeCell ref="F40:G40"/>
    <mergeCell ref="H40:I40"/>
    <mergeCell ref="J40:K40"/>
    <mergeCell ref="L40:M40"/>
    <mergeCell ref="N40:O40"/>
    <mergeCell ref="P40:Q40"/>
    <mergeCell ref="R40:S40"/>
    <mergeCell ref="T40:U40"/>
    <mergeCell ref="AI39:AJ39"/>
    <mergeCell ref="AK39:AL39"/>
    <mergeCell ref="AM39:AN39"/>
    <mergeCell ref="AO39:AP39"/>
    <mergeCell ref="K39:L39"/>
    <mergeCell ref="AE39:AF39"/>
    <mergeCell ref="AG39:AH39"/>
    <mergeCell ref="U39:V39"/>
    <mergeCell ref="B38:L38"/>
    <mergeCell ref="M47:U47"/>
    <mergeCell ref="V47:X47"/>
    <mergeCell ref="M39:N39"/>
    <mergeCell ref="O39:P39"/>
    <mergeCell ref="Q39:R39"/>
    <mergeCell ref="S39:T39"/>
    <mergeCell ref="E39:F39"/>
    <mergeCell ref="G39:H39"/>
    <mergeCell ref="I39:J39"/>
    <mergeCell ref="Y47:AA47"/>
    <mergeCell ref="AB47:AD47"/>
    <mergeCell ref="W39:X39"/>
    <mergeCell ref="Y39:Z39"/>
    <mergeCell ref="AA39:AB39"/>
    <mergeCell ref="AC39:AD39"/>
    <mergeCell ref="V40:W40"/>
    <mergeCell ref="X40:Y40"/>
    <mergeCell ref="Z40:AA40"/>
    <mergeCell ref="AB40:AC40"/>
    <mergeCell ref="AN36:AR36"/>
    <mergeCell ref="B37:L37"/>
    <mergeCell ref="M46:U46"/>
    <mergeCell ref="V46:X46"/>
    <mergeCell ref="Y46:AA46"/>
    <mergeCell ref="AB46:AD46"/>
    <mergeCell ref="AE46:AH46"/>
    <mergeCell ref="B35:H36"/>
    <mergeCell ref="I35:Z35"/>
    <mergeCell ref="I36:Z36"/>
    <mergeCell ref="Y2:AJ8"/>
    <mergeCell ref="E2:X2"/>
    <mergeCell ref="E4:X4"/>
    <mergeCell ref="E6:X6"/>
    <mergeCell ref="AT1:AU1"/>
    <mergeCell ref="AT2:AU2"/>
    <mergeCell ref="AI30:AR30"/>
    <mergeCell ref="AI31:AR31"/>
    <mergeCell ref="M10:AS16"/>
    <mergeCell ref="M9:AS9"/>
    <mergeCell ref="M22:AE22"/>
    <mergeCell ref="AB30:AD30"/>
    <mergeCell ref="AE30:AH30"/>
    <mergeCell ref="M31:U31"/>
    <mergeCell ref="B30:L30"/>
    <mergeCell ref="M30:U30"/>
    <mergeCell ref="V30:X30"/>
    <mergeCell ref="Y30:AA30"/>
    <mergeCell ref="B31:L31"/>
    <mergeCell ref="AE63:AH63"/>
    <mergeCell ref="AN20:AR20"/>
    <mergeCell ref="B19:H20"/>
    <mergeCell ref="I19:Z19"/>
    <mergeCell ref="I20:Z20"/>
    <mergeCell ref="AN19:AR19"/>
    <mergeCell ref="AA35:AM35"/>
    <mergeCell ref="AN35:AR35"/>
    <mergeCell ref="M21:AE21"/>
    <mergeCell ref="V31:X31"/>
    <mergeCell ref="B22:L22"/>
    <mergeCell ref="B32:AR32"/>
    <mergeCell ref="B33:AR33"/>
    <mergeCell ref="Y31:AA31"/>
    <mergeCell ref="AB31:AD31"/>
    <mergeCell ref="AE31:AH31"/>
    <mergeCell ref="B27:E29"/>
    <mergeCell ref="N24:O24"/>
    <mergeCell ref="O23:P23"/>
    <mergeCell ref="B2:D2"/>
    <mergeCell ref="B4:D4"/>
    <mergeCell ref="B6:D6"/>
    <mergeCell ref="B21:L21"/>
    <mergeCell ref="E9:L9"/>
    <mergeCell ref="E10:L10"/>
    <mergeCell ref="E12:L12"/>
    <mergeCell ref="E13:L13"/>
    <mergeCell ref="E15:L15"/>
    <mergeCell ref="E16:L16"/>
    <mergeCell ref="AA20:AM20"/>
    <mergeCell ref="AA19:AM19"/>
    <mergeCell ref="AA36:AM36"/>
    <mergeCell ref="B24:E26"/>
    <mergeCell ref="J24:K24"/>
    <mergeCell ref="F24:G24"/>
    <mergeCell ref="H24:I24"/>
    <mergeCell ref="K23:L23"/>
    <mergeCell ref="M23:N23"/>
    <mergeCell ref="L24:M24"/>
    <mergeCell ref="B15:D16"/>
    <mergeCell ref="B12:D13"/>
    <mergeCell ref="B9:D10"/>
    <mergeCell ref="I23:J23"/>
    <mergeCell ref="E23:F23"/>
    <mergeCell ref="G23:H23"/>
    <mergeCell ref="P24:Q24"/>
    <mergeCell ref="Q23:R23"/>
    <mergeCell ref="R24:S24"/>
    <mergeCell ref="S23:T23"/>
    <mergeCell ref="T24:U24"/>
    <mergeCell ref="U23:V23"/>
    <mergeCell ref="V24:W24"/>
    <mergeCell ref="W23:X23"/>
    <mergeCell ref="X24:Y24"/>
    <mergeCell ref="Y23:Z23"/>
    <mergeCell ref="Z24:AA24"/>
    <mergeCell ref="AA23:AB23"/>
    <mergeCell ref="AB24:AC24"/>
    <mergeCell ref="AC23:AD23"/>
    <mergeCell ref="AD24:AE24"/>
    <mergeCell ref="AE23:AF23"/>
    <mergeCell ref="AF24:AG24"/>
    <mergeCell ref="AG23:AH23"/>
    <mergeCell ref="AH24:AI24"/>
    <mergeCell ref="AI23:AJ23"/>
    <mergeCell ref="AJ24:AK24"/>
    <mergeCell ref="AK23:AL23"/>
    <mergeCell ref="AL24:AM24"/>
    <mergeCell ref="AM23:AN23"/>
    <mergeCell ref="AN24:AO24"/>
    <mergeCell ref="AO23:AP23"/>
    <mergeCell ref="AP24:AQ24"/>
    <mergeCell ref="AQ23:AR23"/>
    <mergeCell ref="F25:G25"/>
    <mergeCell ref="H25:I25"/>
    <mergeCell ref="J25:K25"/>
    <mergeCell ref="L25:M25"/>
    <mergeCell ref="N25:O25"/>
    <mergeCell ref="P25:Q25"/>
    <mergeCell ref="R25:S25"/>
    <mergeCell ref="T25:U25"/>
    <mergeCell ref="V25:W25"/>
    <mergeCell ref="X25:Y25"/>
    <mergeCell ref="Z25:AA25"/>
    <mergeCell ref="AB25:AC25"/>
    <mergeCell ref="AD25:AE25"/>
    <mergeCell ref="AF25:AG25"/>
    <mergeCell ref="AH25:AI25"/>
    <mergeCell ref="AJ25:AK25"/>
    <mergeCell ref="AL25:AM25"/>
    <mergeCell ref="AN25:AO25"/>
    <mergeCell ref="AP25:AQ25"/>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H27:AI27"/>
    <mergeCell ref="AJ27:AK27"/>
    <mergeCell ref="AL27:AM27"/>
    <mergeCell ref="AN27:AO27"/>
    <mergeCell ref="AP27:AQ27"/>
    <mergeCell ref="R28:S28"/>
    <mergeCell ref="T28:U28"/>
    <mergeCell ref="F28:G28"/>
    <mergeCell ref="H28:I28"/>
    <mergeCell ref="J28:K28"/>
    <mergeCell ref="L28:M28"/>
    <mergeCell ref="AN28:AO28"/>
    <mergeCell ref="AP28:AQ28"/>
    <mergeCell ref="AD28:AE28"/>
    <mergeCell ref="AF28:AG28"/>
    <mergeCell ref="AH28:AI28"/>
    <mergeCell ref="AJ28:AK28"/>
    <mergeCell ref="N26:O26"/>
    <mergeCell ref="P26:Q26"/>
    <mergeCell ref="R26:S26"/>
    <mergeCell ref="AL28:AM28"/>
    <mergeCell ref="V28:W28"/>
    <mergeCell ref="X28:Y28"/>
    <mergeCell ref="Z28:AA28"/>
    <mergeCell ref="AB28:AC28"/>
    <mergeCell ref="N28:O28"/>
    <mergeCell ref="P28:Q28"/>
    <mergeCell ref="F26:G26"/>
    <mergeCell ref="H26:I26"/>
    <mergeCell ref="J26:K26"/>
    <mergeCell ref="L26:M26"/>
    <mergeCell ref="T26:U26"/>
    <mergeCell ref="V26:W26"/>
    <mergeCell ref="X26:Y26"/>
    <mergeCell ref="Z26:AA26"/>
    <mergeCell ref="AB26:AC26"/>
    <mergeCell ref="AD26:AE26"/>
    <mergeCell ref="AF26:AG26"/>
    <mergeCell ref="AH26:AI26"/>
    <mergeCell ref="AJ26:AK26"/>
    <mergeCell ref="AL26:AM26"/>
    <mergeCell ref="AN26:AO26"/>
    <mergeCell ref="AP26:AQ26"/>
  </mergeCells>
  <conditionalFormatting sqref="L41 J41 L57 F25 J57 T28 H259 AP259 AN259 AL259 AJ259 AH259 AF259 AD259 AB259 Z259 X259 V259 T259 R259 P259 N259 L259 J259 F259 AP256 AN256 AL256 AJ256 AH256 AF256 AD256 AB256 Z256 X256 V256 T256 R256 P256 N256 L256 J256 F256 H256 H25 P28 AP28 X28 AB28 Z28 H28 AF28 AL28 AJ28 AH28 AD28 AN28 N28 L28 J28 F28 V28 R28 AP25 AN25 AL25 AJ25 AH25 AF25 AD25 AB25 Z25 X25 V25 T25 R25 P25 N25 L25 J25 F41 T44 H41 P44 AP44 X44 AB44 Z44 H44 AF44 AL44 AJ44 AH44 AD44 AN44 N44 L44 J44 F44 V44 R44 AP41 AN41 AL41 AJ41 AH41 AF41 AD41 AB41 Z41 X41 V41 T41 R41 P41 N41 F57 T60 H57 P60 AP60 X60 AB60 Z60 H60 AF60 AL60 AJ60 AH60 AD60 AN60 N60 L60 J60 F60 V60 R60 AP57 AN57 AL57 AJ57 AH57 AF57 AD57 AB57 Z57 X57 V57 T57 R57 P57 N57 F73 T76 H73 P76 AP76 X76 AB76 Z76 H76 AF76 AL76 AJ76 AH76 AD76 AN76 N76 L76 J76 F76 V76 R76 AP73 AN73 AL73 AJ73 AH73 AF73 AD73 AB73 Z73 X73 V73 T73 R73 P73 N73 L73 J73">
    <cfRule type="cellIs" priority="1" dxfId="0" operator="greaterThanOrEqual" stopIfTrue="1">
      <formula>G$23</formula>
    </cfRule>
  </conditionalFormatting>
  <dataValidations count="10">
    <dataValidation type="list" allowBlank="1" showErrorMessage="1" sqref="I101">
      <formula1>$D$101:$D$319</formula1>
      <formula2>0</formula2>
    </dataValidation>
    <dataValidation type="list" allowBlank="1" showInputMessage="1" showErrorMessage="1" sqref="AT1:AU1">
      <formula1>$K$119:$K$125</formula1>
    </dataValidation>
    <dataValidation type="list" allowBlank="1" showErrorMessage="1" sqref="AT2:AU2">
      <formula1>$K$104:$K$109</formula1>
    </dataValidation>
    <dataValidation type="list" allowBlank="1" showErrorMessage="1" sqref="F95:AR95">
      <formula1>$L$104:$L$114</formula1>
    </dataValidation>
    <dataValidation type="list" allowBlank="1" showErrorMessage="1" sqref="E10:L10">
      <formula1>$B$104:$B$117</formula1>
    </dataValidation>
    <dataValidation type="list" allowBlank="1" showErrorMessage="1" sqref="I20:Z20 I68:Z68 I52:Z52 I36:Z36">
      <formula1>$E$104:$E$249</formula1>
    </dataValidation>
    <dataValidation type="list" allowBlank="1" showErrorMessage="1" sqref="B85:M93">
      <formula1>$C$104:$C$249</formula1>
    </dataValidation>
    <dataValidation type="list" allowBlank="1" showInputMessage="1" showErrorMessage="1" sqref="AI31:AR31">
      <formula1>$Q$104:$Q$111</formula1>
    </dataValidation>
    <dataValidation type="list" allowBlank="1" showInputMessage="1" showErrorMessage="1" sqref="AI47:AR47">
      <formula1>$T$104:$T$108</formula1>
    </dataValidation>
    <dataValidation type="list" allowBlank="1" showInputMessage="1" showErrorMessage="1" sqref="AI63:AR63">
      <formula1>$W$104:$W$106</formula1>
    </dataValidation>
  </dataValidations>
  <printOptions/>
  <pageMargins left="0.75" right="0.75" top="1" bottom="1" header="0.512" footer="0.512"/>
  <pageSetup horizontalDpi="600" verticalDpi="600" orientation="portrait" paperSize="9" scale="99" r:id="rId2"/>
  <colBreaks count="1" manualBreakCount="1">
    <brk id="47" max="65535" man="1"/>
  </colBreaks>
  <drawing r:id="rId1"/>
</worksheet>
</file>

<file path=xl/worksheets/sheet11.xml><?xml version="1.0" encoding="utf-8"?>
<worksheet xmlns="http://schemas.openxmlformats.org/spreadsheetml/2006/main" xmlns:r="http://schemas.openxmlformats.org/officeDocument/2006/relationships">
  <dimension ref="A1:BJ264"/>
  <sheetViews>
    <sheetView workbookViewId="0" topLeftCell="A1">
      <selection activeCell="AW85" sqref="AW85"/>
    </sheetView>
  </sheetViews>
  <sheetFormatPr defaultColWidth="9.00390625" defaultRowHeight="13.5"/>
  <cols>
    <col min="1" max="1" width="1.75390625" style="88" customWidth="1"/>
    <col min="2" max="2" width="2.50390625" style="88" customWidth="1"/>
    <col min="3" max="4" width="1.75390625" style="88" customWidth="1"/>
    <col min="5" max="10" width="1.625" style="88" customWidth="1"/>
    <col min="11" max="11" width="2.25390625" style="88" customWidth="1"/>
    <col min="12" max="44" width="1.625" style="88" customWidth="1"/>
    <col min="45" max="45" width="5.875" style="88" customWidth="1"/>
    <col min="46" max="46" width="5.75390625" style="88" customWidth="1"/>
    <col min="47" max="55" width="2.625" style="88" customWidth="1"/>
    <col min="56" max="56" width="0" style="88" hidden="1" customWidth="1"/>
    <col min="57" max="16384" width="9.00390625" style="88" customWidth="1"/>
  </cols>
  <sheetData>
    <row r="1" spans="1:54" ht="13.5">
      <c r="A1" s="107"/>
      <c r="B1" s="125" t="s">
        <v>594</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32" t="s">
        <v>88</v>
      </c>
      <c r="AT1" s="201" t="s">
        <v>595</v>
      </c>
      <c r="AU1" s="202"/>
      <c r="AV1" s="98"/>
      <c r="AW1" s="98"/>
      <c r="AX1" s="98"/>
      <c r="AY1" s="98"/>
      <c r="AZ1" s="98"/>
      <c r="BA1" s="98"/>
      <c r="BB1" s="98"/>
    </row>
    <row r="2" spans="1:54" ht="17.25" customHeight="1">
      <c r="A2" s="97"/>
      <c r="B2" s="166" t="s">
        <v>114</v>
      </c>
      <c r="C2" s="167"/>
      <c r="D2" s="168"/>
      <c r="E2" s="226" t="s">
        <v>575</v>
      </c>
      <c r="F2" s="227"/>
      <c r="G2" s="227"/>
      <c r="H2" s="227"/>
      <c r="I2" s="227"/>
      <c r="J2" s="227"/>
      <c r="K2" s="227"/>
      <c r="L2" s="227"/>
      <c r="M2" s="227"/>
      <c r="N2" s="227"/>
      <c r="O2" s="227"/>
      <c r="P2" s="227"/>
      <c r="Q2" s="227"/>
      <c r="R2" s="227"/>
      <c r="S2" s="227"/>
      <c r="T2" s="227"/>
      <c r="U2" s="227"/>
      <c r="V2" s="227"/>
      <c r="W2" s="227"/>
      <c r="X2" s="227"/>
      <c r="Y2" s="220"/>
      <c r="Z2" s="221"/>
      <c r="AA2" s="221"/>
      <c r="AB2" s="221"/>
      <c r="AC2" s="221"/>
      <c r="AD2" s="221"/>
      <c r="AE2" s="221"/>
      <c r="AF2" s="221"/>
      <c r="AG2" s="221"/>
      <c r="AH2" s="221"/>
      <c r="AI2" s="221"/>
      <c r="AJ2" s="222"/>
      <c r="AK2" s="89"/>
      <c r="AL2" s="89"/>
      <c r="AM2" s="89"/>
      <c r="AN2" s="89"/>
      <c r="AO2" s="89"/>
      <c r="AP2" s="89"/>
      <c r="AQ2" s="89"/>
      <c r="AR2" s="90"/>
      <c r="AS2" s="98"/>
      <c r="AT2" s="203" t="s">
        <v>115</v>
      </c>
      <c r="AU2" s="204"/>
      <c r="AV2" s="98"/>
      <c r="AW2" s="98"/>
      <c r="AX2" s="98"/>
      <c r="AY2" s="98"/>
      <c r="AZ2" s="98"/>
      <c r="BA2" s="98"/>
      <c r="BB2" s="98"/>
    </row>
    <row r="3" spans="1:54" ht="3.75" customHeight="1">
      <c r="A3" s="97"/>
      <c r="B3" s="98"/>
      <c r="C3" s="98"/>
      <c r="D3" s="98"/>
      <c r="E3" s="98"/>
      <c r="F3" s="98"/>
      <c r="G3" s="98"/>
      <c r="H3" s="98"/>
      <c r="I3" s="98"/>
      <c r="J3" s="98"/>
      <c r="K3" s="98"/>
      <c r="L3" s="98"/>
      <c r="M3" s="98"/>
      <c r="N3" s="98"/>
      <c r="O3" s="98"/>
      <c r="P3" s="98"/>
      <c r="Q3" s="98"/>
      <c r="R3" s="98"/>
      <c r="S3" s="98"/>
      <c r="T3" s="91"/>
      <c r="U3" s="91"/>
      <c r="V3" s="91"/>
      <c r="W3" s="91"/>
      <c r="X3" s="91"/>
      <c r="Y3" s="208"/>
      <c r="Z3" s="209"/>
      <c r="AA3" s="209"/>
      <c r="AB3" s="209"/>
      <c r="AC3" s="209"/>
      <c r="AD3" s="209"/>
      <c r="AE3" s="209"/>
      <c r="AF3" s="209"/>
      <c r="AG3" s="209"/>
      <c r="AH3" s="209"/>
      <c r="AI3" s="209"/>
      <c r="AJ3" s="210"/>
      <c r="AK3" s="91"/>
      <c r="AL3" s="91"/>
      <c r="AM3" s="91"/>
      <c r="AN3" s="91"/>
      <c r="AO3" s="91"/>
      <c r="AP3" s="91"/>
      <c r="AQ3" s="91"/>
      <c r="AR3" s="92"/>
      <c r="AS3" s="98"/>
      <c r="AT3" s="98"/>
      <c r="AU3" s="99"/>
      <c r="AV3" s="98"/>
      <c r="AW3" s="98"/>
      <c r="AX3" s="98"/>
      <c r="AY3" s="98"/>
      <c r="AZ3" s="98"/>
      <c r="BA3" s="98"/>
      <c r="BB3" s="98"/>
    </row>
    <row r="4" spans="1:54" ht="18" customHeight="1">
      <c r="A4" s="97"/>
      <c r="B4" s="166" t="s">
        <v>116</v>
      </c>
      <c r="C4" s="167"/>
      <c r="D4" s="168"/>
      <c r="E4" s="226" t="s">
        <v>569</v>
      </c>
      <c r="F4" s="227"/>
      <c r="G4" s="227"/>
      <c r="H4" s="227"/>
      <c r="I4" s="227"/>
      <c r="J4" s="227"/>
      <c r="K4" s="227"/>
      <c r="L4" s="227"/>
      <c r="M4" s="227"/>
      <c r="N4" s="227"/>
      <c r="O4" s="227"/>
      <c r="P4" s="227"/>
      <c r="Q4" s="227"/>
      <c r="R4" s="227"/>
      <c r="S4" s="227"/>
      <c r="T4" s="227"/>
      <c r="U4" s="227"/>
      <c r="V4" s="227"/>
      <c r="W4" s="227"/>
      <c r="X4" s="227"/>
      <c r="Y4" s="208"/>
      <c r="Z4" s="209"/>
      <c r="AA4" s="209"/>
      <c r="AB4" s="209"/>
      <c r="AC4" s="209"/>
      <c r="AD4" s="209"/>
      <c r="AE4" s="209"/>
      <c r="AF4" s="209"/>
      <c r="AG4" s="209"/>
      <c r="AH4" s="209"/>
      <c r="AI4" s="209"/>
      <c r="AJ4" s="210"/>
      <c r="AK4" s="91"/>
      <c r="AL4" s="91"/>
      <c r="AM4" s="91"/>
      <c r="AN4" s="91"/>
      <c r="AO4" s="91"/>
      <c r="AP4" s="91"/>
      <c r="AQ4" s="91"/>
      <c r="AR4" s="92"/>
      <c r="AS4" s="98"/>
      <c r="AT4" s="98"/>
      <c r="AU4" s="99"/>
      <c r="AV4" s="98"/>
      <c r="AW4" s="98"/>
      <c r="AX4" s="98"/>
      <c r="AY4" s="98"/>
      <c r="AZ4" s="98"/>
      <c r="BA4" s="98"/>
      <c r="BB4" s="98"/>
    </row>
    <row r="5" spans="1:54" ht="3.75" customHeight="1">
      <c r="A5" s="97"/>
      <c r="B5" s="98"/>
      <c r="C5" s="98"/>
      <c r="D5" s="98"/>
      <c r="E5" s="98"/>
      <c r="F5" s="98"/>
      <c r="G5" s="98"/>
      <c r="H5" s="98"/>
      <c r="I5" s="98"/>
      <c r="J5" s="98"/>
      <c r="K5" s="98"/>
      <c r="L5" s="98"/>
      <c r="M5" s="36"/>
      <c r="N5" s="98"/>
      <c r="O5" s="98"/>
      <c r="P5" s="98"/>
      <c r="Q5" s="98"/>
      <c r="R5" s="98"/>
      <c r="S5" s="98"/>
      <c r="T5" s="91"/>
      <c r="U5" s="91"/>
      <c r="V5" s="91"/>
      <c r="W5" s="91"/>
      <c r="X5" s="91"/>
      <c r="Y5" s="208"/>
      <c r="Z5" s="209"/>
      <c r="AA5" s="209"/>
      <c r="AB5" s="209"/>
      <c r="AC5" s="209"/>
      <c r="AD5" s="209"/>
      <c r="AE5" s="209"/>
      <c r="AF5" s="209"/>
      <c r="AG5" s="209"/>
      <c r="AH5" s="209"/>
      <c r="AI5" s="209"/>
      <c r="AJ5" s="210"/>
      <c r="AK5" s="91"/>
      <c r="AL5" s="91"/>
      <c r="AM5" s="91"/>
      <c r="AN5" s="91"/>
      <c r="AO5" s="91"/>
      <c r="AP5" s="91"/>
      <c r="AQ5" s="91"/>
      <c r="AR5" s="92"/>
      <c r="AS5" s="98"/>
      <c r="AT5" s="98"/>
      <c r="AU5" s="99"/>
      <c r="AV5" s="98"/>
      <c r="AW5" s="98"/>
      <c r="AX5" s="98"/>
      <c r="AY5" s="98"/>
      <c r="AZ5" s="98"/>
      <c r="BA5" s="98"/>
      <c r="BB5" s="98"/>
    </row>
    <row r="6" spans="1:54" ht="43.5" customHeight="1">
      <c r="A6" s="97"/>
      <c r="B6" s="166" t="s">
        <v>465</v>
      </c>
      <c r="C6" s="167"/>
      <c r="D6" s="168"/>
      <c r="E6" s="226" t="s">
        <v>576</v>
      </c>
      <c r="F6" s="227"/>
      <c r="G6" s="227"/>
      <c r="H6" s="227"/>
      <c r="I6" s="227"/>
      <c r="J6" s="227"/>
      <c r="K6" s="227"/>
      <c r="L6" s="227"/>
      <c r="M6" s="227"/>
      <c r="N6" s="227"/>
      <c r="O6" s="227"/>
      <c r="P6" s="227"/>
      <c r="Q6" s="227"/>
      <c r="R6" s="227"/>
      <c r="S6" s="227"/>
      <c r="T6" s="227"/>
      <c r="U6" s="227"/>
      <c r="V6" s="227"/>
      <c r="W6" s="227"/>
      <c r="X6" s="227"/>
      <c r="Y6" s="208"/>
      <c r="Z6" s="209"/>
      <c r="AA6" s="209"/>
      <c r="AB6" s="209"/>
      <c r="AC6" s="209"/>
      <c r="AD6" s="209"/>
      <c r="AE6" s="209"/>
      <c r="AF6" s="209"/>
      <c r="AG6" s="209"/>
      <c r="AH6" s="209"/>
      <c r="AI6" s="209"/>
      <c r="AJ6" s="210"/>
      <c r="AK6" s="93"/>
      <c r="AL6" s="93"/>
      <c r="AM6" s="93"/>
      <c r="AN6" s="93"/>
      <c r="AO6" s="93"/>
      <c r="AP6" s="93"/>
      <c r="AQ6" s="93"/>
      <c r="AR6" s="94"/>
      <c r="AS6" s="98"/>
      <c r="AT6" s="98"/>
      <c r="AU6" s="99"/>
      <c r="AV6" s="98"/>
      <c r="AW6" s="98"/>
      <c r="AX6" s="98"/>
      <c r="AY6" s="98"/>
      <c r="AZ6" s="98"/>
      <c r="BA6" s="98"/>
      <c r="BB6" s="98"/>
    </row>
    <row r="7" spans="1:54" ht="3" customHeight="1">
      <c r="A7" s="97"/>
      <c r="B7" s="98"/>
      <c r="C7" s="22"/>
      <c r="D7" s="98"/>
      <c r="E7" s="98"/>
      <c r="F7" s="98"/>
      <c r="G7" s="98"/>
      <c r="H7" s="98"/>
      <c r="I7" s="98"/>
      <c r="J7" s="98"/>
      <c r="K7" s="98"/>
      <c r="L7" s="98"/>
      <c r="M7" s="98"/>
      <c r="N7" s="98"/>
      <c r="O7" s="98"/>
      <c r="P7" s="98"/>
      <c r="Q7" s="98"/>
      <c r="R7" s="98"/>
      <c r="S7" s="98"/>
      <c r="T7" s="98"/>
      <c r="U7" s="98"/>
      <c r="V7" s="98"/>
      <c r="W7" s="98"/>
      <c r="X7" s="98"/>
      <c r="Y7" s="208"/>
      <c r="Z7" s="209"/>
      <c r="AA7" s="209"/>
      <c r="AB7" s="209"/>
      <c r="AC7" s="209"/>
      <c r="AD7" s="209"/>
      <c r="AE7" s="209"/>
      <c r="AF7" s="209"/>
      <c r="AG7" s="209"/>
      <c r="AH7" s="209"/>
      <c r="AI7" s="209"/>
      <c r="AJ7" s="210"/>
      <c r="AK7" s="98"/>
      <c r="AL7" s="98"/>
      <c r="AM7" s="98"/>
      <c r="AN7" s="98"/>
      <c r="AO7" s="98"/>
      <c r="AP7" s="98"/>
      <c r="AQ7" s="98"/>
      <c r="AR7" s="98"/>
      <c r="AS7" s="98"/>
      <c r="AT7" s="98"/>
      <c r="AU7" s="99"/>
      <c r="AV7" s="98"/>
      <c r="AW7" s="98"/>
      <c r="AX7" s="98"/>
      <c r="AY7" s="98"/>
      <c r="AZ7" s="98"/>
      <c r="BA7" s="98"/>
      <c r="BB7" s="98"/>
    </row>
    <row r="8" spans="1:54" ht="13.5">
      <c r="A8" s="97"/>
      <c r="B8" s="126" t="s">
        <v>117</v>
      </c>
      <c r="C8" s="98"/>
      <c r="D8" s="98"/>
      <c r="E8" s="98"/>
      <c r="F8" s="98"/>
      <c r="G8" s="98"/>
      <c r="H8" s="98"/>
      <c r="I8" s="98"/>
      <c r="J8" s="98"/>
      <c r="K8" s="98"/>
      <c r="L8" s="98"/>
      <c r="M8" s="98"/>
      <c r="N8" s="98"/>
      <c r="O8" s="98"/>
      <c r="P8" s="98"/>
      <c r="Q8" s="98"/>
      <c r="R8" s="98"/>
      <c r="S8" s="98"/>
      <c r="T8" s="98"/>
      <c r="U8" s="98"/>
      <c r="V8" s="98"/>
      <c r="W8" s="98"/>
      <c r="X8" s="98"/>
      <c r="Y8" s="223"/>
      <c r="Z8" s="224"/>
      <c r="AA8" s="224"/>
      <c r="AB8" s="224"/>
      <c r="AC8" s="224"/>
      <c r="AD8" s="224"/>
      <c r="AE8" s="224"/>
      <c r="AF8" s="224"/>
      <c r="AG8" s="224"/>
      <c r="AH8" s="224"/>
      <c r="AI8" s="224"/>
      <c r="AJ8" s="225"/>
      <c r="AK8" s="98"/>
      <c r="AL8" s="98"/>
      <c r="AM8" s="98"/>
      <c r="AN8" s="98"/>
      <c r="AO8" s="98"/>
      <c r="AP8" s="98"/>
      <c r="AQ8" s="98"/>
      <c r="AR8" s="98"/>
      <c r="AS8" s="98"/>
      <c r="AT8" s="98"/>
      <c r="AU8" s="99"/>
      <c r="AV8" s="98"/>
      <c r="AW8" s="98"/>
      <c r="AX8" s="98"/>
      <c r="AY8" s="98"/>
      <c r="AZ8" s="98"/>
      <c r="BA8" s="98"/>
      <c r="BB8" s="98"/>
    </row>
    <row r="9" spans="1:54" ht="9.75" customHeight="1">
      <c r="A9" s="97"/>
      <c r="B9" s="154" t="s">
        <v>118</v>
      </c>
      <c r="C9" s="155"/>
      <c r="D9" s="156"/>
      <c r="E9" s="144" t="s">
        <v>432</v>
      </c>
      <c r="F9" s="145"/>
      <c r="G9" s="145"/>
      <c r="H9" s="145"/>
      <c r="I9" s="145"/>
      <c r="J9" s="145"/>
      <c r="K9" s="145"/>
      <c r="L9" s="146"/>
      <c r="M9" s="179" t="s">
        <v>119</v>
      </c>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1"/>
      <c r="AT9" s="86" t="s">
        <v>464</v>
      </c>
      <c r="AU9" s="99"/>
      <c r="AV9" s="98"/>
      <c r="AW9" s="98"/>
      <c r="AX9" s="98"/>
      <c r="AY9" s="98"/>
      <c r="AZ9" s="98"/>
      <c r="BA9" s="98"/>
      <c r="BB9" s="98"/>
    </row>
    <row r="10" spans="1:54" ht="19.5" customHeight="1">
      <c r="A10" s="97"/>
      <c r="B10" s="157"/>
      <c r="C10" s="158"/>
      <c r="D10" s="159"/>
      <c r="E10" s="141" t="s">
        <v>441</v>
      </c>
      <c r="F10" s="142"/>
      <c r="G10" s="142"/>
      <c r="H10" s="142"/>
      <c r="I10" s="142"/>
      <c r="J10" s="142"/>
      <c r="K10" s="142"/>
      <c r="L10" s="139"/>
      <c r="M10" s="211" t="str">
        <f ca="1">IF(E10="","",VLOOKUP(E10,INDIRECT(CONCATENATE($K$111,"属性",$K$116,"$B$3:$m$146")),3,0))</f>
        <v>自分のＨＰが０以下になり、「行動不能」状態となった時、任意のドールさん１体のＨＰを３回復させる事ができます。この能力は１ゲーム中に１回しか使えません。また神族は生来「翼」を持っています。ただし飛ぶためには［飛行］が必要です。</v>
      </c>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3"/>
      <c r="AT10" s="95">
        <f ca="1">IF(E10="","",VLOOKUP(E10,INDIRECT(CONCATENATE($K$111,"属性",$K$116,"$B$3:$m$146")),2,0))</f>
        <v>10</v>
      </c>
      <c r="AU10" s="99"/>
      <c r="AV10" s="98"/>
      <c r="AW10" s="98"/>
      <c r="AX10" s="98"/>
      <c r="AY10" s="98"/>
      <c r="AZ10" s="98"/>
      <c r="BA10" s="98"/>
      <c r="BB10" s="98"/>
    </row>
    <row r="11" spans="1:54" ht="5.25" customHeight="1">
      <c r="A11" s="97"/>
      <c r="B11" s="98"/>
      <c r="C11" s="22"/>
      <c r="D11" s="98"/>
      <c r="E11" s="85"/>
      <c r="F11" s="96"/>
      <c r="G11" s="98"/>
      <c r="H11" s="98"/>
      <c r="I11" s="98"/>
      <c r="J11" s="98"/>
      <c r="K11" s="98"/>
      <c r="L11" s="98"/>
      <c r="M11" s="211"/>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3"/>
      <c r="AT11" s="98"/>
      <c r="AU11" s="99"/>
      <c r="AV11" s="98"/>
      <c r="AW11" s="98"/>
      <c r="AX11" s="98"/>
      <c r="AY11" s="98"/>
      <c r="AZ11" s="98"/>
      <c r="BA11" s="98"/>
      <c r="BB11" s="98"/>
    </row>
    <row r="12" spans="1:54" ht="11.25" customHeight="1">
      <c r="A12" s="97"/>
      <c r="B12" s="154" t="s">
        <v>120</v>
      </c>
      <c r="C12" s="155"/>
      <c r="D12" s="156"/>
      <c r="E12" s="144" t="s">
        <v>121</v>
      </c>
      <c r="F12" s="145"/>
      <c r="G12" s="145"/>
      <c r="H12" s="145"/>
      <c r="I12" s="145"/>
      <c r="J12" s="145"/>
      <c r="K12" s="145"/>
      <c r="L12" s="146"/>
      <c r="M12" s="211"/>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3"/>
      <c r="AT12" s="98"/>
      <c r="AU12" s="99"/>
      <c r="AV12" s="98"/>
      <c r="AW12" s="98"/>
      <c r="AX12" s="98"/>
      <c r="AY12" s="98"/>
      <c r="AZ12" s="98"/>
      <c r="BA12" s="98"/>
      <c r="BB12" s="98"/>
    </row>
    <row r="13" spans="1:54" ht="18.75" customHeight="1">
      <c r="A13" s="97"/>
      <c r="B13" s="157"/>
      <c r="C13" s="158"/>
      <c r="D13" s="159"/>
      <c r="E13" s="140">
        <f>IF(COUNTIF($B$85:$M$93,"頑丈")=1,2,IF(COUNTIF($B$85:$M$93,"病弱")=1,-1,0))+6+IF(COUNTIF($E$10,"少女少年")=1,1,0)</f>
        <v>6</v>
      </c>
      <c r="F13" s="171"/>
      <c r="G13" s="171"/>
      <c r="H13" s="171"/>
      <c r="I13" s="171"/>
      <c r="J13" s="171"/>
      <c r="K13" s="171"/>
      <c r="L13" s="172"/>
      <c r="M13" s="211"/>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3"/>
      <c r="AT13" s="98"/>
      <c r="AU13" s="99"/>
      <c r="AV13" s="98"/>
      <c r="AW13" s="98"/>
      <c r="AX13" s="98"/>
      <c r="AY13" s="98"/>
      <c r="AZ13" s="98"/>
      <c r="BA13" s="98"/>
      <c r="BB13" s="98"/>
    </row>
    <row r="14" spans="1:54" ht="6" customHeight="1">
      <c r="A14" s="97"/>
      <c r="B14" s="98"/>
      <c r="C14" s="22"/>
      <c r="D14" s="98"/>
      <c r="E14" s="85"/>
      <c r="F14" s="96"/>
      <c r="G14" s="98"/>
      <c r="H14" s="98"/>
      <c r="I14" s="98"/>
      <c r="J14" s="98"/>
      <c r="K14" s="98"/>
      <c r="L14" s="98"/>
      <c r="M14" s="211"/>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3"/>
      <c r="AT14" s="98"/>
      <c r="AU14" s="99"/>
      <c r="AV14" s="98"/>
      <c r="AW14" s="98"/>
      <c r="AX14" s="98"/>
      <c r="AY14" s="98"/>
      <c r="AZ14" s="98"/>
      <c r="BA14" s="98"/>
      <c r="BB14" s="98"/>
    </row>
    <row r="15" spans="1:54" ht="9.75" customHeight="1">
      <c r="A15" s="97"/>
      <c r="B15" s="154" t="s">
        <v>122</v>
      </c>
      <c r="C15" s="155"/>
      <c r="D15" s="156"/>
      <c r="E15" s="144" t="s">
        <v>121</v>
      </c>
      <c r="F15" s="145"/>
      <c r="G15" s="145"/>
      <c r="H15" s="145"/>
      <c r="I15" s="145"/>
      <c r="J15" s="145"/>
      <c r="K15" s="145"/>
      <c r="L15" s="146"/>
      <c r="M15" s="211"/>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3"/>
      <c r="AT15" s="98"/>
      <c r="AU15" s="99"/>
      <c r="AV15" s="98"/>
      <c r="AW15" s="98"/>
      <c r="AX15" s="98"/>
      <c r="AY15" s="98"/>
      <c r="AZ15" s="98"/>
      <c r="BA15" s="98"/>
      <c r="BB15" s="98"/>
    </row>
    <row r="16" spans="1:54" ht="17.25" customHeight="1">
      <c r="A16" s="97"/>
      <c r="B16" s="157"/>
      <c r="C16" s="158"/>
      <c r="D16" s="159"/>
      <c r="E16" s="140">
        <v>3</v>
      </c>
      <c r="F16" s="171"/>
      <c r="G16" s="171"/>
      <c r="H16" s="171"/>
      <c r="I16" s="171"/>
      <c r="J16" s="171"/>
      <c r="K16" s="171"/>
      <c r="L16" s="172"/>
      <c r="M16" s="214"/>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6"/>
      <c r="AT16" s="98"/>
      <c r="AU16" s="99"/>
      <c r="AV16" s="98"/>
      <c r="AW16" s="98"/>
      <c r="AX16" s="98"/>
      <c r="AY16" s="98"/>
      <c r="AZ16" s="98"/>
      <c r="BA16" s="98"/>
      <c r="BB16" s="98"/>
    </row>
    <row r="17" spans="1:54" ht="4.5" customHeight="1">
      <c r="A17" s="97"/>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9"/>
      <c r="AV17" s="98"/>
      <c r="AW17" s="98"/>
      <c r="AX17" s="98"/>
      <c r="AY17" s="98"/>
      <c r="AZ17" s="98"/>
      <c r="BA17" s="98"/>
      <c r="BB17" s="98"/>
    </row>
    <row r="18" spans="1:54" ht="14.25" customHeight="1">
      <c r="A18" s="97"/>
      <c r="B18" s="126" t="s">
        <v>117</v>
      </c>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9"/>
      <c r="AV18" s="98"/>
      <c r="AW18" s="98"/>
      <c r="AX18" s="98"/>
      <c r="AY18" s="98"/>
      <c r="AZ18" s="98"/>
      <c r="BA18" s="98"/>
      <c r="BB18" s="98"/>
    </row>
    <row r="19" spans="1:54" ht="10.5" customHeight="1">
      <c r="A19" s="97"/>
      <c r="B19" s="193" t="s">
        <v>700</v>
      </c>
      <c r="C19" s="194"/>
      <c r="D19" s="194"/>
      <c r="E19" s="194"/>
      <c r="F19" s="194"/>
      <c r="G19" s="194"/>
      <c r="H19" s="195"/>
      <c r="I19" s="169" t="s">
        <v>432</v>
      </c>
      <c r="J19" s="170"/>
      <c r="K19" s="170"/>
      <c r="L19" s="170"/>
      <c r="M19" s="170"/>
      <c r="N19" s="170"/>
      <c r="O19" s="170"/>
      <c r="P19" s="170"/>
      <c r="Q19" s="170"/>
      <c r="R19" s="170"/>
      <c r="S19" s="170"/>
      <c r="T19" s="170"/>
      <c r="U19" s="170"/>
      <c r="V19" s="170"/>
      <c r="W19" s="170"/>
      <c r="X19" s="170"/>
      <c r="Y19" s="170"/>
      <c r="Z19" s="170"/>
      <c r="AA19" s="162"/>
      <c r="AB19" s="162"/>
      <c r="AC19" s="162"/>
      <c r="AD19" s="162"/>
      <c r="AE19" s="162"/>
      <c r="AF19" s="162"/>
      <c r="AG19" s="162"/>
      <c r="AH19" s="162"/>
      <c r="AI19" s="162"/>
      <c r="AJ19" s="162"/>
      <c r="AK19" s="162"/>
      <c r="AL19" s="162"/>
      <c r="AM19" s="163"/>
      <c r="AN19" s="144" t="s">
        <v>462</v>
      </c>
      <c r="AO19" s="145"/>
      <c r="AP19" s="145"/>
      <c r="AQ19" s="145"/>
      <c r="AR19" s="146"/>
      <c r="AS19" s="87" t="s">
        <v>463</v>
      </c>
      <c r="AT19" s="32" t="s">
        <v>464</v>
      </c>
      <c r="AU19" s="99"/>
      <c r="AV19" s="98"/>
      <c r="AW19" s="98"/>
      <c r="AX19" s="98"/>
      <c r="AY19" s="98"/>
      <c r="AZ19" s="98"/>
      <c r="BA19" s="98"/>
      <c r="BB19" s="98"/>
    </row>
    <row r="20" spans="1:54" ht="23.25" customHeight="1">
      <c r="A20" s="97"/>
      <c r="B20" s="196"/>
      <c r="C20" s="197"/>
      <c r="D20" s="197"/>
      <c r="E20" s="197"/>
      <c r="F20" s="197"/>
      <c r="G20" s="197"/>
      <c r="H20" s="198"/>
      <c r="I20" s="199" t="s">
        <v>518</v>
      </c>
      <c r="J20" s="200"/>
      <c r="K20" s="200"/>
      <c r="L20" s="200"/>
      <c r="M20" s="200"/>
      <c r="N20" s="200"/>
      <c r="O20" s="200"/>
      <c r="P20" s="200"/>
      <c r="Q20" s="200"/>
      <c r="R20" s="200"/>
      <c r="S20" s="200"/>
      <c r="T20" s="200"/>
      <c r="U20" s="200"/>
      <c r="V20" s="200"/>
      <c r="W20" s="200"/>
      <c r="X20" s="200"/>
      <c r="Y20" s="200"/>
      <c r="Z20" s="200"/>
      <c r="AA20" s="160" t="s">
        <v>58</v>
      </c>
      <c r="AB20" s="160"/>
      <c r="AC20" s="160"/>
      <c r="AD20" s="160"/>
      <c r="AE20" s="160"/>
      <c r="AF20" s="160"/>
      <c r="AG20" s="160"/>
      <c r="AH20" s="160"/>
      <c r="AI20" s="160"/>
      <c r="AJ20" s="160"/>
      <c r="AK20" s="160"/>
      <c r="AL20" s="160"/>
      <c r="AM20" s="161"/>
      <c r="AN20" s="190">
        <f ca="1">IF(I20="","",VLOOKUP(I20,INDIRECT(CONCATENATE($K$111,"装備",$K$116,"$B$3:$m$146")),9,0))</f>
        <v>2</v>
      </c>
      <c r="AO20" s="191"/>
      <c r="AP20" s="191"/>
      <c r="AQ20" s="191"/>
      <c r="AR20" s="192"/>
      <c r="AS20" s="35">
        <f ca="1">IF(I20="","",VLOOKUP(I20,INDIRECT(CONCATENATE($K$111,"装備",$K$116,"$B$3:$m$146")),10,0))</f>
        <v>-2</v>
      </c>
      <c r="AT20" s="80">
        <f ca="1">IF(I20="","",VLOOKUP(I20,INDIRECT(CONCATENATE($K$111,"装備",$K$116,"$B$3:$m$146")),11,0))</f>
        <v>30</v>
      </c>
      <c r="AU20" s="99"/>
      <c r="AV20" s="98"/>
      <c r="AW20" s="98"/>
      <c r="AX20" s="98"/>
      <c r="AY20" s="98"/>
      <c r="AZ20" s="98"/>
      <c r="BA20" s="98"/>
      <c r="BB20" s="98"/>
    </row>
    <row r="21" spans="1:54" ht="9.75" customHeight="1">
      <c r="A21" s="97"/>
      <c r="B21" s="169" t="s">
        <v>126</v>
      </c>
      <c r="C21" s="170"/>
      <c r="D21" s="170"/>
      <c r="E21" s="170"/>
      <c r="F21" s="170"/>
      <c r="G21" s="170"/>
      <c r="H21" s="170"/>
      <c r="I21" s="170"/>
      <c r="J21" s="170"/>
      <c r="K21" s="170"/>
      <c r="L21" s="143"/>
      <c r="M21" s="169" t="s">
        <v>0</v>
      </c>
      <c r="N21" s="170"/>
      <c r="O21" s="170"/>
      <c r="P21" s="170"/>
      <c r="Q21" s="170"/>
      <c r="R21" s="170"/>
      <c r="S21" s="170"/>
      <c r="T21" s="170"/>
      <c r="U21" s="170"/>
      <c r="V21" s="170"/>
      <c r="W21" s="170"/>
      <c r="X21" s="170"/>
      <c r="Y21" s="170"/>
      <c r="Z21" s="170"/>
      <c r="AA21" s="170"/>
      <c r="AB21" s="170"/>
      <c r="AC21" s="170"/>
      <c r="AD21" s="170"/>
      <c r="AE21" s="143"/>
      <c r="AF21" s="205"/>
      <c r="AG21" s="206"/>
      <c r="AH21" s="206"/>
      <c r="AI21" s="206"/>
      <c r="AJ21" s="206"/>
      <c r="AK21" s="206"/>
      <c r="AL21" s="206"/>
      <c r="AM21" s="206"/>
      <c r="AN21" s="206"/>
      <c r="AO21" s="206"/>
      <c r="AP21" s="206"/>
      <c r="AQ21" s="206"/>
      <c r="AR21" s="207"/>
      <c r="AS21" s="78"/>
      <c r="AT21" s="81"/>
      <c r="AU21" s="99"/>
      <c r="AV21" s="98"/>
      <c r="AW21" s="98"/>
      <c r="AX21" s="98"/>
      <c r="AY21" s="98"/>
      <c r="AZ21" s="98"/>
      <c r="BA21" s="98"/>
      <c r="BB21" s="98"/>
    </row>
    <row r="22" spans="1:54" ht="20.25" customHeight="1">
      <c r="A22" s="97"/>
      <c r="B22" s="176" t="str">
        <f ca="1">IF(I20="","",VLOOKUP(I20,INDIRECT(CONCATENATE($K$111,"装備",$K$116,"$B$3:$m$146")),5,0))</f>
        <v>135㎝／270㎝</v>
      </c>
      <c r="C22" s="177"/>
      <c r="D22" s="177"/>
      <c r="E22" s="177"/>
      <c r="F22" s="177"/>
      <c r="G22" s="177"/>
      <c r="H22" s="177"/>
      <c r="I22" s="177"/>
      <c r="J22" s="177"/>
      <c r="K22" s="177"/>
      <c r="L22" s="178"/>
      <c r="M22" s="217" t="str">
        <f ca="1">IF(I20="","",VLOOKUP(I20,INDIRECT(CONCATENATE($K$111,"装備",$K$116,"$B$3:$m$146")),2,0))</f>
        <v>エネルギー射撃兵器</v>
      </c>
      <c r="N22" s="218"/>
      <c r="O22" s="218"/>
      <c r="P22" s="218"/>
      <c r="Q22" s="218"/>
      <c r="R22" s="218"/>
      <c r="S22" s="218"/>
      <c r="T22" s="218"/>
      <c r="U22" s="218"/>
      <c r="V22" s="218"/>
      <c r="W22" s="218"/>
      <c r="X22" s="218"/>
      <c r="Y22" s="218"/>
      <c r="Z22" s="218"/>
      <c r="AA22" s="218"/>
      <c r="AB22" s="218"/>
      <c r="AC22" s="218"/>
      <c r="AD22" s="218"/>
      <c r="AE22" s="219"/>
      <c r="AF22" s="196"/>
      <c r="AG22" s="197"/>
      <c r="AH22" s="197"/>
      <c r="AI22" s="197"/>
      <c r="AJ22" s="197"/>
      <c r="AK22" s="197"/>
      <c r="AL22" s="197"/>
      <c r="AM22" s="197"/>
      <c r="AN22" s="197"/>
      <c r="AO22" s="197"/>
      <c r="AP22" s="197"/>
      <c r="AQ22" s="197"/>
      <c r="AR22" s="198"/>
      <c r="AS22" s="98"/>
      <c r="AT22" s="98"/>
      <c r="AU22" s="99"/>
      <c r="AV22" s="98"/>
      <c r="AW22" s="98"/>
      <c r="AX22" s="98"/>
      <c r="AY22" s="98"/>
      <c r="AZ22" s="98"/>
      <c r="BA22" s="98"/>
      <c r="BB22" s="98"/>
    </row>
    <row r="23" spans="1:54" ht="11.25" customHeight="1">
      <c r="A23" s="97"/>
      <c r="B23" s="97"/>
      <c r="C23" s="98"/>
      <c r="D23" s="98"/>
      <c r="E23" s="152">
        <v>0</v>
      </c>
      <c r="F23" s="152"/>
      <c r="G23" s="152">
        <v>15</v>
      </c>
      <c r="H23" s="152"/>
      <c r="I23" s="152">
        <v>30</v>
      </c>
      <c r="J23" s="152"/>
      <c r="K23" s="152">
        <v>45</v>
      </c>
      <c r="L23" s="152"/>
      <c r="M23" s="152">
        <v>60</v>
      </c>
      <c r="N23" s="152"/>
      <c r="O23" s="152">
        <v>75</v>
      </c>
      <c r="P23" s="152"/>
      <c r="Q23" s="152">
        <v>90</v>
      </c>
      <c r="R23" s="152"/>
      <c r="S23" s="152">
        <v>105</v>
      </c>
      <c r="T23" s="152"/>
      <c r="U23" s="152">
        <v>120</v>
      </c>
      <c r="V23" s="152"/>
      <c r="W23" s="152">
        <v>135</v>
      </c>
      <c r="X23" s="152"/>
      <c r="Y23" s="152">
        <v>150</v>
      </c>
      <c r="Z23" s="152"/>
      <c r="AA23" s="152">
        <v>165</v>
      </c>
      <c r="AB23" s="152"/>
      <c r="AC23" s="152">
        <v>180</v>
      </c>
      <c r="AD23" s="152"/>
      <c r="AE23" s="152">
        <v>195</v>
      </c>
      <c r="AF23" s="152"/>
      <c r="AG23" s="152">
        <v>210</v>
      </c>
      <c r="AH23" s="152"/>
      <c r="AI23" s="152">
        <v>225</v>
      </c>
      <c r="AJ23" s="152"/>
      <c r="AK23" s="152">
        <v>240</v>
      </c>
      <c r="AL23" s="152"/>
      <c r="AM23" s="152">
        <v>255</v>
      </c>
      <c r="AN23" s="152"/>
      <c r="AO23" s="152">
        <v>270</v>
      </c>
      <c r="AP23" s="152"/>
      <c r="AQ23" s="152">
        <v>285</v>
      </c>
      <c r="AR23" s="153"/>
      <c r="AS23" s="98"/>
      <c r="AT23" s="98"/>
      <c r="AU23" s="99"/>
      <c r="AV23" s="98"/>
      <c r="AW23" s="98"/>
      <c r="AX23" s="98"/>
      <c r="AY23" s="98"/>
      <c r="AZ23" s="98"/>
      <c r="BA23" s="98"/>
      <c r="BB23" s="98"/>
    </row>
    <row r="24" spans="1:54" ht="3.75" customHeight="1">
      <c r="A24" s="97"/>
      <c r="B24" s="164" t="s">
        <v>695</v>
      </c>
      <c r="C24" s="165"/>
      <c r="D24" s="165"/>
      <c r="E24" s="165"/>
      <c r="F24" s="150"/>
      <c r="G24" s="151"/>
      <c r="H24" s="150"/>
      <c r="I24" s="151"/>
      <c r="J24" s="150"/>
      <c r="K24" s="151"/>
      <c r="L24" s="150"/>
      <c r="M24" s="151"/>
      <c r="N24" s="150"/>
      <c r="O24" s="151"/>
      <c r="P24" s="150"/>
      <c r="Q24" s="151"/>
      <c r="R24" s="150"/>
      <c r="S24" s="151"/>
      <c r="T24" s="150"/>
      <c r="U24" s="151"/>
      <c r="V24" s="150"/>
      <c r="W24" s="151"/>
      <c r="X24" s="150"/>
      <c r="Y24" s="151"/>
      <c r="Z24" s="150"/>
      <c r="AA24" s="151"/>
      <c r="AB24" s="150"/>
      <c r="AC24" s="151"/>
      <c r="AD24" s="150"/>
      <c r="AE24" s="151"/>
      <c r="AF24" s="150"/>
      <c r="AG24" s="151"/>
      <c r="AH24" s="150"/>
      <c r="AI24" s="151"/>
      <c r="AJ24" s="150"/>
      <c r="AK24" s="151"/>
      <c r="AL24" s="150"/>
      <c r="AM24" s="151"/>
      <c r="AN24" s="150"/>
      <c r="AO24" s="151"/>
      <c r="AP24" s="150"/>
      <c r="AQ24" s="151"/>
      <c r="AR24" s="99"/>
      <c r="AS24" s="98"/>
      <c r="AT24" s="98"/>
      <c r="AU24" s="99"/>
      <c r="AV24" s="98"/>
      <c r="AW24" s="98"/>
      <c r="AX24" s="98"/>
      <c r="AY24" s="98"/>
      <c r="AZ24" s="98"/>
      <c r="BA24" s="98"/>
      <c r="BB24" s="98"/>
    </row>
    <row r="25" spans="1:56" ht="3.75" customHeight="1">
      <c r="A25" s="97"/>
      <c r="B25" s="164"/>
      <c r="C25" s="165"/>
      <c r="D25" s="165"/>
      <c r="E25" s="165"/>
      <c r="F25" s="148">
        <f>$BD25</f>
        <v>135</v>
      </c>
      <c r="G25" s="149"/>
      <c r="H25" s="148">
        <f>$BD25</f>
        <v>135</v>
      </c>
      <c r="I25" s="149"/>
      <c r="J25" s="148">
        <f>$BD25</f>
        <v>135</v>
      </c>
      <c r="K25" s="149"/>
      <c r="L25" s="148">
        <f>$BD25</f>
        <v>135</v>
      </c>
      <c r="M25" s="149"/>
      <c r="N25" s="148">
        <f>$BD25</f>
        <v>135</v>
      </c>
      <c r="O25" s="149"/>
      <c r="P25" s="148">
        <f>$BD25</f>
        <v>135</v>
      </c>
      <c r="Q25" s="149"/>
      <c r="R25" s="148">
        <f>$BD25</f>
        <v>135</v>
      </c>
      <c r="S25" s="149"/>
      <c r="T25" s="148">
        <f>$BD25</f>
        <v>135</v>
      </c>
      <c r="U25" s="149"/>
      <c r="V25" s="148">
        <f>$BD25</f>
        <v>135</v>
      </c>
      <c r="W25" s="149"/>
      <c r="X25" s="148">
        <f>$BD25</f>
        <v>135</v>
      </c>
      <c r="Y25" s="149"/>
      <c r="Z25" s="148">
        <f>$BD25</f>
        <v>135</v>
      </c>
      <c r="AA25" s="149"/>
      <c r="AB25" s="148">
        <f>$BD25</f>
        <v>135</v>
      </c>
      <c r="AC25" s="149"/>
      <c r="AD25" s="148">
        <f>$BD25</f>
        <v>135</v>
      </c>
      <c r="AE25" s="149"/>
      <c r="AF25" s="148">
        <f>$BD25</f>
        <v>135</v>
      </c>
      <c r="AG25" s="149"/>
      <c r="AH25" s="148">
        <f>$BD25</f>
        <v>135</v>
      </c>
      <c r="AI25" s="149"/>
      <c r="AJ25" s="148">
        <f>$BD25</f>
        <v>135</v>
      </c>
      <c r="AK25" s="149"/>
      <c r="AL25" s="148">
        <f>$BD25</f>
        <v>135</v>
      </c>
      <c r="AM25" s="149"/>
      <c r="AN25" s="148">
        <f>$BD25</f>
        <v>135</v>
      </c>
      <c r="AO25" s="149"/>
      <c r="AP25" s="148">
        <f>$BD25</f>
        <v>135</v>
      </c>
      <c r="AQ25" s="149"/>
      <c r="AR25" s="99"/>
      <c r="AS25" s="98"/>
      <c r="AT25" s="98"/>
      <c r="AU25" s="99"/>
      <c r="AV25" s="98"/>
      <c r="AW25" s="98"/>
      <c r="AX25" s="98"/>
      <c r="AY25" s="98"/>
      <c r="AZ25" s="98"/>
      <c r="BA25" s="98"/>
      <c r="BB25" s="98"/>
      <c r="BD25" s="88">
        <f ca="1">IF(I20="",0,VLOOKUP(I20,INDIRECT(CONCATENATE($K$111,"装備",$K$116,"$B$3:$q$146")),13,0))+IF($AI31="カスタム化",15,0)</f>
        <v>135</v>
      </c>
    </row>
    <row r="26" spans="1:54" ht="3.75" customHeight="1">
      <c r="A26" s="97"/>
      <c r="B26" s="164"/>
      <c r="C26" s="165"/>
      <c r="D26" s="165"/>
      <c r="E26" s="165"/>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99"/>
      <c r="AS26" s="98"/>
      <c r="AT26" s="98"/>
      <c r="AU26" s="99"/>
      <c r="AV26" s="98"/>
      <c r="AW26" s="98"/>
      <c r="AX26" s="98"/>
      <c r="AY26" s="98"/>
      <c r="AZ26" s="98"/>
      <c r="BA26" s="98"/>
      <c r="BB26" s="98"/>
    </row>
    <row r="27" spans="1:54" ht="3.75" customHeight="1">
      <c r="A27" s="97"/>
      <c r="B27" s="164" t="s">
        <v>696</v>
      </c>
      <c r="C27" s="165"/>
      <c r="D27" s="165"/>
      <c r="E27" s="165"/>
      <c r="F27" s="150"/>
      <c r="G27" s="151"/>
      <c r="H27" s="150"/>
      <c r="I27" s="151"/>
      <c r="J27" s="150"/>
      <c r="K27" s="151"/>
      <c r="L27" s="150"/>
      <c r="M27" s="151"/>
      <c r="N27" s="150"/>
      <c r="O27" s="151"/>
      <c r="P27" s="150"/>
      <c r="Q27" s="151"/>
      <c r="R27" s="150"/>
      <c r="S27" s="151"/>
      <c r="T27" s="150"/>
      <c r="U27" s="151"/>
      <c r="V27" s="150"/>
      <c r="W27" s="151"/>
      <c r="X27" s="150"/>
      <c r="Y27" s="151"/>
      <c r="Z27" s="150"/>
      <c r="AA27" s="151"/>
      <c r="AB27" s="150"/>
      <c r="AC27" s="151"/>
      <c r="AD27" s="150"/>
      <c r="AE27" s="151"/>
      <c r="AF27" s="150"/>
      <c r="AG27" s="151"/>
      <c r="AH27" s="150"/>
      <c r="AI27" s="151"/>
      <c r="AJ27" s="150"/>
      <c r="AK27" s="151"/>
      <c r="AL27" s="150"/>
      <c r="AM27" s="151"/>
      <c r="AN27" s="150"/>
      <c r="AO27" s="151"/>
      <c r="AP27" s="150"/>
      <c r="AQ27" s="151"/>
      <c r="AR27" s="99"/>
      <c r="AS27" s="98"/>
      <c r="AT27" s="98"/>
      <c r="AU27" s="99"/>
      <c r="AV27" s="98"/>
      <c r="AW27" s="98"/>
      <c r="AX27" s="98"/>
      <c r="AY27" s="98"/>
      <c r="AZ27" s="98"/>
      <c r="BA27" s="98"/>
      <c r="BB27" s="98"/>
    </row>
    <row r="28" spans="1:56" ht="3.75" customHeight="1">
      <c r="A28" s="97"/>
      <c r="B28" s="164"/>
      <c r="C28" s="165"/>
      <c r="D28" s="165"/>
      <c r="E28" s="165"/>
      <c r="F28" s="148">
        <f>$BD28</f>
        <v>270</v>
      </c>
      <c r="G28" s="149"/>
      <c r="H28" s="148">
        <f>$BD28</f>
        <v>270</v>
      </c>
      <c r="I28" s="149"/>
      <c r="J28" s="148">
        <f>$BD28</f>
        <v>270</v>
      </c>
      <c r="K28" s="149"/>
      <c r="L28" s="148">
        <f>$BD28</f>
        <v>270</v>
      </c>
      <c r="M28" s="149"/>
      <c r="N28" s="148">
        <f>$BD28</f>
        <v>270</v>
      </c>
      <c r="O28" s="149"/>
      <c r="P28" s="148">
        <f>$BD28</f>
        <v>270</v>
      </c>
      <c r="Q28" s="149"/>
      <c r="R28" s="148">
        <f>$BD28</f>
        <v>270</v>
      </c>
      <c r="S28" s="149"/>
      <c r="T28" s="148">
        <f>$BD28</f>
        <v>270</v>
      </c>
      <c r="U28" s="149"/>
      <c r="V28" s="148">
        <f>$BD28</f>
        <v>270</v>
      </c>
      <c r="W28" s="149"/>
      <c r="X28" s="148">
        <f>$BD28</f>
        <v>270</v>
      </c>
      <c r="Y28" s="149"/>
      <c r="Z28" s="148">
        <f>$BD28</f>
        <v>270</v>
      </c>
      <c r="AA28" s="149"/>
      <c r="AB28" s="148">
        <f>$BD28</f>
        <v>270</v>
      </c>
      <c r="AC28" s="149"/>
      <c r="AD28" s="148">
        <f>$BD28</f>
        <v>270</v>
      </c>
      <c r="AE28" s="149"/>
      <c r="AF28" s="148">
        <f>$BD28</f>
        <v>270</v>
      </c>
      <c r="AG28" s="149"/>
      <c r="AH28" s="148">
        <f>$BD28</f>
        <v>270</v>
      </c>
      <c r="AI28" s="149"/>
      <c r="AJ28" s="148">
        <f>$BD28</f>
        <v>270</v>
      </c>
      <c r="AK28" s="149"/>
      <c r="AL28" s="148">
        <f>$BD28</f>
        <v>270</v>
      </c>
      <c r="AM28" s="149"/>
      <c r="AN28" s="148">
        <f>$BD28</f>
        <v>270</v>
      </c>
      <c r="AO28" s="149"/>
      <c r="AP28" s="148">
        <f>$BD28</f>
        <v>270</v>
      </c>
      <c r="AQ28" s="149"/>
      <c r="AR28" s="99"/>
      <c r="AS28" s="98"/>
      <c r="AT28" s="98"/>
      <c r="AU28" s="99"/>
      <c r="AV28" s="98"/>
      <c r="AW28" s="98"/>
      <c r="AX28" s="98"/>
      <c r="AY28" s="98"/>
      <c r="AZ28" s="98"/>
      <c r="BA28" s="98"/>
      <c r="BB28" s="98"/>
      <c r="BD28" s="88">
        <f ca="1">IF(I20="",0,VLOOKUP(I20,INDIRECT(CONCATENATE($K$111,"装備",$K$116,"$B$3:$q$146")),14,0))</f>
        <v>270</v>
      </c>
    </row>
    <row r="29" spans="1:54" ht="6" customHeight="1">
      <c r="A29" s="97"/>
      <c r="B29" s="188"/>
      <c r="C29" s="189"/>
      <c r="D29" s="189"/>
      <c r="E29" s="189"/>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1"/>
      <c r="AS29" s="98"/>
      <c r="AT29" s="98"/>
      <c r="AU29" s="99"/>
      <c r="AV29" s="98"/>
      <c r="AW29" s="98"/>
      <c r="AX29" s="98"/>
      <c r="AY29" s="98"/>
      <c r="AZ29" s="98"/>
      <c r="BA29" s="98"/>
      <c r="BB29" s="98"/>
    </row>
    <row r="30" spans="1:54" ht="9.75" customHeight="1">
      <c r="A30" s="97"/>
      <c r="B30" s="169" t="s">
        <v>125</v>
      </c>
      <c r="C30" s="170"/>
      <c r="D30" s="170"/>
      <c r="E30" s="170"/>
      <c r="F30" s="170"/>
      <c r="G30" s="170"/>
      <c r="H30" s="170"/>
      <c r="I30" s="170"/>
      <c r="J30" s="170"/>
      <c r="K30" s="170"/>
      <c r="L30" s="143"/>
      <c r="M30" s="169" t="s">
        <v>457</v>
      </c>
      <c r="N30" s="170"/>
      <c r="O30" s="170"/>
      <c r="P30" s="170"/>
      <c r="Q30" s="170"/>
      <c r="R30" s="170"/>
      <c r="S30" s="170"/>
      <c r="T30" s="170"/>
      <c r="U30" s="143"/>
      <c r="V30" s="169" t="s">
        <v>459</v>
      </c>
      <c r="W30" s="170"/>
      <c r="X30" s="143"/>
      <c r="Y30" s="169" t="s">
        <v>460</v>
      </c>
      <c r="Z30" s="170"/>
      <c r="AA30" s="143"/>
      <c r="AB30" s="179" t="s">
        <v>1</v>
      </c>
      <c r="AC30" s="180"/>
      <c r="AD30" s="181"/>
      <c r="AE30" s="205" t="s">
        <v>697</v>
      </c>
      <c r="AF30" s="206"/>
      <c r="AG30" s="206"/>
      <c r="AH30" s="207"/>
      <c r="AI30" s="205" t="s">
        <v>580</v>
      </c>
      <c r="AJ30" s="206"/>
      <c r="AK30" s="206"/>
      <c r="AL30" s="206"/>
      <c r="AM30" s="206"/>
      <c r="AN30" s="206"/>
      <c r="AO30" s="206"/>
      <c r="AP30" s="206"/>
      <c r="AQ30" s="206"/>
      <c r="AR30" s="207"/>
      <c r="AS30" s="98"/>
      <c r="AT30" s="32" t="s">
        <v>464</v>
      </c>
      <c r="AU30" s="99"/>
      <c r="AV30" s="98"/>
      <c r="AW30" s="98"/>
      <c r="AX30" s="98"/>
      <c r="AY30" s="98"/>
      <c r="AZ30" s="98"/>
      <c r="BA30" s="98"/>
      <c r="BB30" s="98"/>
    </row>
    <row r="31" spans="1:54" ht="19.5" customHeight="1">
      <c r="A31" s="97"/>
      <c r="B31" s="176" t="str">
        <f ca="1">IF(I20="","",VLOOKUP(I20,INDIRECT(CONCATENATE($K$111,"装備",$K$116,"$B$3:$m$146")),3,0))</f>
        <v>直射撃</v>
      </c>
      <c r="C31" s="177"/>
      <c r="D31" s="177"/>
      <c r="E31" s="177"/>
      <c r="F31" s="177"/>
      <c r="G31" s="177"/>
      <c r="H31" s="177"/>
      <c r="I31" s="177"/>
      <c r="J31" s="177"/>
      <c r="K31" s="177"/>
      <c r="L31" s="178"/>
      <c r="M31" s="176" t="str">
        <f ca="1">IF(I20="","",VLOOKUP(I20,INDIRECT(CONCATENATE($K$111,"装備",$K$116,"$B$3:$m$146")),4,0))</f>
        <v>貫通</v>
      </c>
      <c r="N31" s="177"/>
      <c r="O31" s="177"/>
      <c r="P31" s="177"/>
      <c r="Q31" s="177"/>
      <c r="R31" s="177"/>
      <c r="S31" s="177"/>
      <c r="T31" s="177"/>
      <c r="U31" s="178"/>
      <c r="V31" s="173" t="str">
        <f ca="1">IF(I20="","",VLOOKUP(I20,INDIRECT(CONCATENATE($K$111,"装備",$K$116,"$B$3:$m$146")),6,0))</f>
        <v>×</v>
      </c>
      <c r="W31" s="174"/>
      <c r="X31" s="175"/>
      <c r="Y31" s="173" t="str">
        <f ca="1">IF(I20="","",VLOOKUP(I20,INDIRECT(CONCATENATE($K$111,"装備",$K$116,"$B$3:$m$146")),7,0))</f>
        <v>×</v>
      </c>
      <c r="Z31" s="174"/>
      <c r="AA31" s="175"/>
      <c r="AB31" s="157" t="str">
        <f ca="1">IF(I20="","",VLOOKUP(I20,INDIRECT(CONCATENATE($K$111,"装備",$K$116,"$B$3:$m$146")),8,0))</f>
        <v>×</v>
      </c>
      <c r="AC31" s="158"/>
      <c r="AD31" s="159"/>
      <c r="AE31" s="185" t="str">
        <f ca="1">IF(I20="","",VLOOKUP(I20,INDIRECT(CONCATENATE($K$111,"装備",$K$116,"$B$3:$q$146")),16,0))</f>
        <v>○</v>
      </c>
      <c r="AF31" s="186"/>
      <c r="AG31" s="186"/>
      <c r="AH31" s="187"/>
      <c r="AI31" s="208"/>
      <c r="AJ31" s="209"/>
      <c r="AK31" s="209"/>
      <c r="AL31" s="209"/>
      <c r="AM31" s="209"/>
      <c r="AN31" s="209"/>
      <c r="AO31" s="209"/>
      <c r="AP31" s="209"/>
      <c r="AQ31" s="209"/>
      <c r="AR31" s="210"/>
      <c r="AS31" s="98"/>
      <c r="AT31" s="118">
        <f>IF(AI31="","",10*VLOOKUP(AI31,Q105:R111,2,1))</f>
      </c>
      <c r="AU31" s="99"/>
      <c r="AV31" s="98"/>
      <c r="AW31" s="98"/>
      <c r="AX31" s="98"/>
      <c r="AY31" s="98"/>
      <c r="AZ31" s="98"/>
      <c r="BA31" s="98"/>
      <c r="BB31" s="98"/>
    </row>
    <row r="32" spans="1:54" ht="9.75" customHeight="1">
      <c r="A32" s="97"/>
      <c r="B32" s="179" t="s">
        <v>465</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1"/>
      <c r="AS32" s="98"/>
      <c r="AT32" s="98"/>
      <c r="AU32" s="99"/>
      <c r="AV32" s="98"/>
      <c r="AW32" s="98"/>
      <c r="AX32" s="98"/>
      <c r="AY32" s="98"/>
      <c r="AZ32" s="98"/>
      <c r="BA32" s="98"/>
      <c r="BB32" s="98"/>
    </row>
    <row r="33" spans="1:54" ht="20.25" customHeight="1">
      <c r="A33" s="97"/>
      <c r="B33" s="182" t="str">
        <f ca="1">IF(I20="","",VLOOKUP(I20,INDIRECT(CONCATENATE($K$111,"装備",$K$116,"$B$3:$m$146")),12,0))</f>
        <v>ダメージ＋３。射撃するたびにエネルギー充電が必要です。事前に１行動フェイズを使って「充電」を行わない限り、射撃できません。</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4"/>
      <c r="AS33" s="98"/>
      <c r="AT33" s="98"/>
      <c r="AU33" s="99"/>
      <c r="AV33" s="98"/>
      <c r="AW33" s="98"/>
      <c r="AX33" s="98"/>
      <c r="AY33" s="98"/>
      <c r="AZ33" s="98"/>
      <c r="BA33" s="98"/>
      <c r="BB33" s="98"/>
    </row>
    <row r="34" spans="1:54" ht="6" customHeight="1">
      <c r="A34" s="97"/>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9"/>
      <c r="AV34" s="98"/>
      <c r="AW34" s="98"/>
      <c r="AX34" s="98"/>
      <c r="AY34" s="98"/>
      <c r="AZ34" s="98"/>
      <c r="BA34" s="98"/>
      <c r="BB34" s="98"/>
    </row>
    <row r="35" spans="1:54" ht="10.5" customHeight="1">
      <c r="A35" s="97"/>
      <c r="B35" s="193" t="s">
        <v>701</v>
      </c>
      <c r="C35" s="194"/>
      <c r="D35" s="194"/>
      <c r="E35" s="194"/>
      <c r="F35" s="194"/>
      <c r="G35" s="194"/>
      <c r="H35" s="195"/>
      <c r="I35" s="169" t="s">
        <v>432</v>
      </c>
      <c r="J35" s="170"/>
      <c r="K35" s="170"/>
      <c r="L35" s="170"/>
      <c r="M35" s="170"/>
      <c r="N35" s="170"/>
      <c r="O35" s="170"/>
      <c r="P35" s="170"/>
      <c r="Q35" s="170"/>
      <c r="R35" s="170"/>
      <c r="S35" s="170"/>
      <c r="T35" s="170"/>
      <c r="U35" s="170"/>
      <c r="V35" s="170"/>
      <c r="W35" s="170"/>
      <c r="X35" s="170"/>
      <c r="Y35" s="170"/>
      <c r="Z35" s="170"/>
      <c r="AA35" s="162"/>
      <c r="AB35" s="162"/>
      <c r="AC35" s="162"/>
      <c r="AD35" s="162"/>
      <c r="AE35" s="162"/>
      <c r="AF35" s="162"/>
      <c r="AG35" s="162"/>
      <c r="AH35" s="162"/>
      <c r="AI35" s="162"/>
      <c r="AJ35" s="162"/>
      <c r="AK35" s="162"/>
      <c r="AL35" s="162"/>
      <c r="AM35" s="163"/>
      <c r="AN35" s="144" t="s">
        <v>462</v>
      </c>
      <c r="AO35" s="145"/>
      <c r="AP35" s="145"/>
      <c r="AQ35" s="145"/>
      <c r="AR35" s="146"/>
      <c r="AS35" s="87" t="s">
        <v>463</v>
      </c>
      <c r="AT35" s="32" t="s">
        <v>464</v>
      </c>
      <c r="AU35" s="99"/>
      <c r="AV35" s="98"/>
      <c r="AW35" s="98"/>
      <c r="AX35" s="98"/>
      <c r="AY35" s="98"/>
      <c r="AZ35" s="98"/>
      <c r="BA35" s="98"/>
      <c r="BB35" s="98"/>
    </row>
    <row r="36" spans="1:54" ht="21" customHeight="1">
      <c r="A36" s="97"/>
      <c r="B36" s="196"/>
      <c r="C36" s="197"/>
      <c r="D36" s="197"/>
      <c r="E36" s="197"/>
      <c r="F36" s="197"/>
      <c r="G36" s="197"/>
      <c r="H36" s="198"/>
      <c r="I36" s="199" t="s">
        <v>510</v>
      </c>
      <c r="J36" s="200"/>
      <c r="K36" s="200"/>
      <c r="L36" s="200"/>
      <c r="M36" s="200"/>
      <c r="N36" s="200"/>
      <c r="O36" s="200"/>
      <c r="P36" s="200"/>
      <c r="Q36" s="200"/>
      <c r="R36" s="200"/>
      <c r="S36" s="200"/>
      <c r="T36" s="200"/>
      <c r="U36" s="200"/>
      <c r="V36" s="200"/>
      <c r="W36" s="200"/>
      <c r="X36" s="200"/>
      <c r="Y36" s="200"/>
      <c r="Z36" s="200"/>
      <c r="AA36" s="160" t="s">
        <v>59</v>
      </c>
      <c r="AB36" s="160"/>
      <c r="AC36" s="160"/>
      <c r="AD36" s="160"/>
      <c r="AE36" s="160"/>
      <c r="AF36" s="160"/>
      <c r="AG36" s="160"/>
      <c r="AH36" s="160"/>
      <c r="AI36" s="160"/>
      <c r="AJ36" s="160"/>
      <c r="AK36" s="160"/>
      <c r="AL36" s="160"/>
      <c r="AM36" s="161"/>
      <c r="AN36" s="190">
        <f ca="1">IF(I36="","",VLOOKUP(I36,INDIRECT(CONCATENATE($K$111,"装備",$K$116,"$B$3:$m$146")),9,0))</f>
        <v>2</v>
      </c>
      <c r="AO36" s="191"/>
      <c r="AP36" s="191"/>
      <c r="AQ36" s="191"/>
      <c r="AR36" s="192"/>
      <c r="AS36" s="35" t="str">
        <f ca="1">IF(I36="","",VLOOKUP(I36,INDIRECT(CONCATENATE($K$111,"装備",$K$116,"$B$3:$m$146")),10,0))</f>
        <v>×</v>
      </c>
      <c r="AT36" s="80">
        <f ca="1">IF(I36="","",VLOOKUP(I36,INDIRECT(CONCATENATE($K$111,"装備",$K$116,"$B$3:$m$146")),11,0))</f>
        <v>25</v>
      </c>
      <c r="AU36" s="99"/>
      <c r="AV36" s="98"/>
      <c r="AW36" s="98"/>
      <c r="AX36" s="98"/>
      <c r="AY36" s="98"/>
      <c r="AZ36" s="98"/>
      <c r="BA36" s="98"/>
      <c r="BB36" s="98"/>
    </row>
    <row r="37" spans="1:54" ht="9.75" customHeight="1">
      <c r="A37" s="97"/>
      <c r="B37" s="169" t="s">
        <v>126</v>
      </c>
      <c r="C37" s="170"/>
      <c r="D37" s="170"/>
      <c r="E37" s="170"/>
      <c r="F37" s="170"/>
      <c r="G37" s="170"/>
      <c r="H37" s="170"/>
      <c r="I37" s="170"/>
      <c r="J37" s="170"/>
      <c r="K37" s="170"/>
      <c r="L37" s="143"/>
      <c r="M37" s="169" t="s">
        <v>0</v>
      </c>
      <c r="N37" s="170"/>
      <c r="O37" s="170"/>
      <c r="P37" s="170"/>
      <c r="Q37" s="170"/>
      <c r="R37" s="170"/>
      <c r="S37" s="170"/>
      <c r="T37" s="170"/>
      <c r="U37" s="170"/>
      <c r="V37" s="170"/>
      <c r="W37" s="170"/>
      <c r="X37" s="170"/>
      <c r="Y37" s="170"/>
      <c r="Z37" s="170"/>
      <c r="AA37" s="170"/>
      <c r="AB37" s="170"/>
      <c r="AC37" s="170"/>
      <c r="AD37" s="170"/>
      <c r="AE37" s="143"/>
      <c r="AF37" s="229"/>
      <c r="AG37" s="230"/>
      <c r="AH37" s="230"/>
      <c r="AI37" s="230"/>
      <c r="AJ37" s="230"/>
      <c r="AK37" s="230"/>
      <c r="AL37" s="230"/>
      <c r="AM37" s="230"/>
      <c r="AN37" s="230"/>
      <c r="AO37" s="230"/>
      <c r="AP37" s="230"/>
      <c r="AQ37" s="230"/>
      <c r="AR37" s="231"/>
      <c r="AS37" s="78"/>
      <c r="AT37" s="81"/>
      <c r="AU37" s="99"/>
      <c r="AV37" s="98"/>
      <c r="AW37" s="98"/>
      <c r="AX37" s="98"/>
      <c r="AY37" s="98"/>
      <c r="AZ37" s="98"/>
      <c r="BA37" s="98"/>
      <c r="BB37" s="98"/>
    </row>
    <row r="38" spans="1:54" ht="20.25" customHeight="1">
      <c r="A38" s="97"/>
      <c r="B38" s="173" t="str">
        <f ca="1">IF(I36="","",VLOOKUP(I36,INDIRECT(CONCATENATE($K$111,"装備",$K$116,"$B$3:$m$146")),5,0))</f>
        <v>180㎝／180㎝</v>
      </c>
      <c r="C38" s="174"/>
      <c r="D38" s="174"/>
      <c r="E38" s="174"/>
      <c r="F38" s="174"/>
      <c r="G38" s="174"/>
      <c r="H38" s="174"/>
      <c r="I38" s="174"/>
      <c r="J38" s="174"/>
      <c r="K38" s="174"/>
      <c r="L38" s="175"/>
      <c r="M38" s="217" t="str">
        <f ca="1">IF(I36="","",VLOOKUP(I36,INDIRECT(CONCATENATE($K$111,"装備",$K$116,"$B$3:$m$146")),2,0))</f>
        <v>固定型射撃武器</v>
      </c>
      <c r="N38" s="218"/>
      <c r="O38" s="218"/>
      <c r="P38" s="218"/>
      <c r="Q38" s="218"/>
      <c r="R38" s="218"/>
      <c r="S38" s="218"/>
      <c r="T38" s="218"/>
      <c r="U38" s="218"/>
      <c r="V38" s="218"/>
      <c r="W38" s="218"/>
      <c r="X38" s="218"/>
      <c r="Y38" s="218"/>
      <c r="Z38" s="218"/>
      <c r="AA38" s="218"/>
      <c r="AB38" s="218"/>
      <c r="AC38" s="218"/>
      <c r="AD38" s="218"/>
      <c r="AE38" s="219"/>
      <c r="AF38" s="223"/>
      <c r="AG38" s="224"/>
      <c r="AH38" s="224"/>
      <c r="AI38" s="224"/>
      <c r="AJ38" s="224"/>
      <c r="AK38" s="224"/>
      <c r="AL38" s="224"/>
      <c r="AM38" s="224"/>
      <c r="AN38" s="224"/>
      <c r="AO38" s="224"/>
      <c r="AP38" s="224"/>
      <c r="AQ38" s="224"/>
      <c r="AR38" s="225"/>
      <c r="AS38" s="98"/>
      <c r="AT38" s="98"/>
      <c r="AU38" s="99"/>
      <c r="AV38" s="98"/>
      <c r="AW38" s="98"/>
      <c r="AX38" s="98"/>
      <c r="AY38" s="98"/>
      <c r="AZ38" s="98"/>
      <c r="BA38" s="98"/>
      <c r="BB38" s="98"/>
    </row>
    <row r="39" spans="1:54" ht="11.25" customHeight="1">
      <c r="A39" s="97"/>
      <c r="B39" s="97"/>
      <c r="C39" s="98"/>
      <c r="D39" s="98"/>
      <c r="E39" s="152">
        <v>0</v>
      </c>
      <c r="F39" s="152"/>
      <c r="G39" s="152">
        <v>15</v>
      </c>
      <c r="H39" s="152"/>
      <c r="I39" s="152">
        <v>30</v>
      </c>
      <c r="J39" s="152"/>
      <c r="K39" s="152">
        <v>45</v>
      </c>
      <c r="L39" s="152"/>
      <c r="M39" s="152">
        <v>60</v>
      </c>
      <c r="N39" s="152"/>
      <c r="O39" s="152">
        <v>75</v>
      </c>
      <c r="P39" s="152"/>
      <c r="Q39" s="152">
        <v>90</v>
      </c>
      <c r="R39" s="152"/>
      <c r="S39" s="152">
        <v>105</v>
      </c>
      <c r="T39" s="152"/>
      <c r="U39" s="152">
        <v>120</v>
      </c>
      <c r="V39" s="152"/>
      <c r="W39" s="152">
        <v>135</v>
      </c>
      <c r="X39" s="152"/>
      <c r="Y39" s="152">
        <v>150</v>
      </c>
      <c r="Z39" s="152"/>
      <c r="AA39" s="152">
        <v>165</v>
      </c>
      <c r="AB39" s="152"/>
      <c r="AC39" s="152">
        <v>180</v>
      </c>
      <c r="AD39" s="152"/>
      <c r="AE39" s="152">
        <v>195</v>
      </c>
      <c r="AF39" s="152"/>
      <c r="AG39" s="152">
        <v>210</v>
      </c>
      <c r="AH39" s="152"/>
      <c r="AI39" s="152">
        <v>225</v>
      </c>
      <c r="AJ39" s="152"/>
      <c r="AK39" s="152">
        <v>240</v>
      </c>
      <c r="AL39" s="152"/>
      <c r="AM39" s="152">
        <v>255</v>
      </c>
      <c r="AN39" s="152"/>
      <c r="AO39" s="152">
        <v>270</v>
      </c>
      <c r="AP39" s="152"/>
      <c r="AQ39" s="152">
        <v>285</v>
      </c>
      <c r="AR39" s="153"/>
      <c r="AS39" s="98"/>
      <c r="AT39" s="98"/>
      <c r="AU39" s="99"/>
      <c r="AV39" s="98"/>
      <c r="AW39" s="98"/>
      <c r="AX39" s="98"/>
      <c r="AY39" s="98"/>
      <c r="AZ39" s="98"/>
      <c r="BA39" s="98"/>
      <c r="BB39" s="98"/>
    </row>
    <row r="40" spans="1:54" ht="3.75" customHeight="1">
      <c r="A40" s="97"/>
      <c r="B40" s="164" t="s">
        <v>695</v>
      </c>
      <c r="C40" s="165"/>
      <c r="D40" s="165"/>
      <c r="E40" s="165"/>
      <c r="F40" s="150"/>
      <c r="G40" s="151"/>
      <c r="H40" s="150"/>
      <c r="I40" s="151"/>
      <c r="J40" s="150"/>
      <c r="K40" s="151"/>
      <c r="L40" s="150"/>
      <c r="M40" s="151"/>
      <c r="N40" s="150"/>
      <c r="O40" s="151"/>
      <c r="P40" s="150"/>
      <c r="Q40" s="151"/>
      <c r="R40" s="150"/>
      <c r="S40" s="151"/>
      <c r="T40" s="150"/>
      <c r="U40" s="151"/>
      <c r="V40" s="150"/>
      <c r="W40" s="151"/>
      <c r="X40" s="150"/>
      <c r="Y40" s="151"/>
      <c r="Z40" s="150"/>
      <c r="AA40" s="151"/>
      <c r="AB40" s="150"/>
      <c r="AC40" s="151"/>
      <c r="AD40" s="150"/>
      <c r="AE40" s="151"/>
      <c r="AF40" s="150"/>
      <c r="AG40" s="151"/>
      <c r="AH40" s="150"/>
      <c r="AI40" s="151"/>
      <c r="AJ40" s="150"/>
      <c r="AK40" s="151"/>
      <c r="AL40" s="150"/>
      <c r="AM40" s="151"/>
      <c r="AN40" s="150"/>
      <c r="AO40" s="151"/>
      <c r="AP40" s="150"/>
      <c r="AQ40" s="151"/>
      <c r="AR40" s="99"/>
      <c r="AS40" s="98"/>
      <c r="AT40" s="98"/>
      <c r="AU40" s="99"/>
      <c r="AV40" s="98"/>
      <c r="AW40" s="98"/>
      <c r="AX40" s="98"/>
      <c r="AY40" s="98"/>
      <c r="AZ40" s="98"/>
      <c r="BA40" s="98"/>
      <c r="BB40" s="98"/>
    </row>
    <row r="41" spans="1:56" ht="3.75" customHeight="1">
      <c r="A41" s="97"/>
      <c r="B41" s="164"/>
      <c r="C41" s="165"/>
      <c r="D41" s="165"/>
      <c r="E41" s="165"/>
      <c r="F41" s="148">
        <f>$BD41</f>
        <v>180</v>
      </c>
      <c r="G41" s="149"/>
      <c r="H41" s="148">
        <f>$BD41</f>
        <v>180</v>
      </c>
      <c r="I41" s="149"/>
      <c r="J41" s="148">
        <f>$BD41</f>
        <v>180</v>
      </c>
      <c r="K41" s="149"/>
      <c r="L41" s="148">
        <f>$BD41</f>
        <v>180</v>
      </c>
      <c r="M41" s="149"/>
      <c r="N41" s="148">
        <f>$BD41</f>
        <v>180</v>
      </c>
      <c r="O41" s="149"/>
      <c r="P41" s="148">
        <f>$BD41</f>
        <v>180</v>
      </c>
      <c r="Q41" s="149"/>
      <c r="R41" s="148">
        <f>$BD41</f>
        <v>180</v>
      </c>
      <c r="S41" s="149"/>
      <c r="T41" s="148">
        <f>$BD41</f>
        <v>180</v>
      </c>
      <c r="U41" s="149"/>
      <c r="V41" s="148">
        <f>$BD41</f>
        <v>180</v>
      </c>
      <c r="W41" s="149"/>
      <c r="X41" s="148">
        <f>$BD41</f>
        <v>180</v>
      </c>
      <c r="Y41" s="149"/>
      <c r="Z41" s="148">
        <f>$BD41</f>
        <v>180</v>
      </c>
      <c r="AA41" s="149"/>
      <c r="AB41" s="148">
        <f>$BD41</f>
        <v>180</v>
      </c>
      <c r="AC41" s="149"/>
      <c r="AD41" s="148">
        <f>$BD41</f>
        <v>180</v>
      </c>
      <c r="AE41" s="149"/>
      <c r="AF41" s="148">
        <f>$BD41</f>
        <v>180</v>
      </c>
      <c r="AG41" s="149"/>
      <c r="AH41" s="148">
        <f>$BD41</f>
        <v>180</v>
      </c>
      <c r="AI41" s="149"/>
      <c r="AJ41" s="148">
        <f>$BD41</f>
        <v>180</v>
      </c>
      <c r="AK41" s="149"/>
      <c r="AL41" s="148">
        <f>$BD41</f>
        <v>180</v>
      </c>
      <c r="AM41" s="149"/>
      <c r="AN41" s="148">
        <f>$BD41</f>
        <v>180</v>
      </c>
      <c r="AO41" s="149"/>
      <c r="AP41" s="148">
        <f>$BD41</f>
        <v>180</v>
      </c>
      <c r="AQ41" s="149"/>
      <c r="AR41" s="99"/>
      <c r="AS41" s="98"/>
      <c r="AT41" s="98"/>
      <c r="AU41" s="99"/>
      <c r="AV41" s="98"/>
      <c r="AW41" s="98"/>
      <c r="AX41" s="98"/>
      <c r="AY41" s="98"/>
      <c r="AZ41" s="98"/>
      <c r="BA41" s="98"/>
      <c r="BB41" s="98"/>
      <c r="BD41" s="88">
        <f ca="1">IF(I36="",0,VLOOKUP(I36,INDIRECT(CONCATENATE($K$111,"装備",$K$116,"$B$3:$q$146")),13,0))+IF($AI47="カスタム化",15,0)</f>
        <v>180</v>
      </c>
    </row>
    <row r="42" spans="1:54" ht="3.75" customHeight="1">
      <c r="A42" s="97"/>
      <c r="B42" s="164"/>
      <c r="C42" s="165"/>
      <c r="D42" s="165"/>
      <c r="E42" s="165"/>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99"/>
      <c r="AS42" s="98"/>
      <c r="AT42" s="98"/>
      <c r="AU42" s="99"/>
      <c r="AV42" s="98"/>
      <c r="AW42" s="98"/>
      <c r="AX42" s="98"/>
      <c r="AY42" s="98"/>
      <c r="AZ42" s="98"/>
      <c r="BA42" s="98"/>
      <c r="BB42" s="98"/>
    </row>
    <row r="43" spans="1:54" ht="3.75" customHeight="1">
      <c r="A43" s="97"/>
      <c r="B43" s="164" t="s">
        <v>696</v>
      </c>
      <c r="C43" s="165"/>
      <c r="D43" s="165"/>
      <c r="E43" s="165"/>
      <c r="F43" s="150"/>
      <c r="G43" s="151"/>
      <c r="H43" s="150"/>
      <c r="I43" s="151"/>
      <c r="J43" s="150"/>
      <c r="K43" s="151"/>
      <c r="L43" s="150"/>
      <c r="M43" s="151"/>
      <c r="N43" s="150"/>
      <c r="O43" s="151"/>
      <c r="P43" s="150"/>
      <c r="Q43" s="151"/>
      <c r="R43" s="150"/>
      <c r="S43" s="151"/>
      <c r="T43" s="150"/>
      <c r="U43" s="151"/>
      <c r="V43" s="150"/>
      <c r="W43" s="151"/>
      <c r="X43" s="150"/>
      <c r="Y43" s="151"/>
      <c r="Z43" s="150"/>
      <c r="AA43" s="151"/>
      <c r="AB43" s="150"/>
      <c r="AC43" s="151"/>
      <c r="AD43" s="150"/>
      <c r="AE43" s="151"/>
      <c r="AF43" s="150"/>
      <c r="AG43" s="151"/>
      <c r="AH43" s="150"/>
      <c r="AI43" s="151"/>
      <c r="AJ43" s="150"/>
      <c r="AK43" s="151"/>
      <c r="AL43" s="150"/>
      <c r="AM43" s="151"/>
      <c r="AN43" s="150"/>
      <c r="AO43" s="151"/>
      <c r="AP43" s="150"/>
      <c r="AQ43" s="151"/>
      <c r="AR43" s="99"/>
      <c r="AS43" s="98"/>
      <c r="AT43" s="98"/>
      <c r="AU43" s="99"/>
      <c r="AV43" s="98"/>
      <c r="AW43" s="98"/>
      <c r="AX43" s="98"/>
      <c r="AY43" s="98"/>
      <c r="AZ43" s="98"/>
      <c r="BA43" s="98"/>
      <c r="BB43" s="98"/>
    </row>
    <row r="44" spans="1:56" ht="3.75" customHeight="1">
      <c r="A44" s="97"/>
      <c r="B44" s="164"/>
      <c r="C44" s="165"/>
      <c r="D44" s="165"/>
      <c r="E44" s="165"/>
      <c r="F44" s="148">
        <f>$BD44</f>
        <v>180</v>
      </c>
      <c r="G44" s="149"/>
      <c r="H44" s="148">
        <f>$BD44</f>
        <v>180</v>
      </c>
      <c r="I44" s="149"/>
      <c r="J44" s="148">
        <f>$BD44</f>
        <v>180</v>
      </c>
      <c r="K44" s="149"/>
      <c r="L44" s="148">
        <f>$BD44</f>
        <v>180</v>
      </c>
      <c r="M44" s="149"/>
      <c r="N44" s="148">
        <f>$BD44</f>
        <v>180</v>
      </c>
      <c r="O44" s="149"/>
      <c r="P44" s="148">
        <f>$BD44</f>
        <v>180</v>
      </c>
      <c r="Q44" s="149"/>
      <c r="R44" s="148">
        <f>$BD44</f>
        <v>180</v>
      </c>
      <c r="S44" s="149"/>
      <c r="T44" s="148">
        <f>$BD44</f>
        <v>180</v>
      </c>
      <c r="U44" s="149"/>
      <c r="V44" s="148">
        <f>$BD44</f>
        <v>180</v>
      </c>
      <c r="W44" s="149"/>
      <c r="X44" s="148">
        <f>$BD44</f>
        <v>180</v>
      </c>
      <c r="Y44" s="149"/>
      <c r="Z44" s="148">
        <f>$BD44</f>
        <v>180</v>
      </c>
      <c r="AA44" s="149"/>
      <c r="AB44" s="148">
        <f>$BD44</f>
        <v>180</v>
      </c>
      <c r="AC44" s="149"/>
      <c r="AD44" s="148">
        <f>$BD44</f>
        <v>180</v>
      </c>
      <c r="AE44" s="149"/>
      <c r="AF44" s="148">
        <f>$BD44</f>
        <v>180</v>
      </c>
      <c r="AG44" s="149"/>
      <c r="AH44" s="148">
        <f>$BD44</f>
        <v>180</v>
      </c>
      <c r="AI44" s="149"/>
      <c r="AJ44" s="148">
        <f>$BD44</f>
        <v>180</v>
      </c>
      <c r="AK44" s="149"/>
      <c r="AL44" s="148">
        <f>$BD44</f>
        <v>180</v>
      </c>
      <c r="AM44" s="149"/>
      <c r="AN44" s="148">
        <f>$BD44</f>
        <v>180</v>
      </c>
      <c r="AO44" s="149"/>
      <c r="AP44" s="148">
        <f>$BD44</f>
        <v>180</v>
      </c>
      <c r="AQ44" s="149"/>
      <c r="AR44" s="99"/>
      <c r="AS44" s="98"/>
      <c r="AT44" s="98"/>
      <c r="AU44" s="99"/>
      <c r="AV44" s="98"/>
      <c r="AW44" s="98"/>
      <c r="AX44" s="98"/>
      <c r="AY44" s="98"/>
      <c r="AZ44" s="98"/>
      <c r="BA44" s="98"/>
      <c r="BB44" s="98"/>
      <c r="BD44" s="88">
        <f ca="1">IF(I36="",0,VLOOKUP(I36,INDIRECT(CONCATENATE($K$111,"装備",$K$116,"$B$3:$q$146")),14,0))</f>
        <v>180</v>
      </c>
    </row>
    <row r="45" spans="1:54" ht="6" customHeight="1">
      <c r="A45" s="97"/>
      <c r="B45" s="188"/>
      <c r="C45" s="189"/>
      <c r="D45" s="189"/>
      <c r="E45" s="189"/>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1"/>
      <c r="AS45" s="98"/>
      <c r="AT45" s="98"/>
      <c r="AU45" s="99"/>
      <c r="AV45" s="98"/>
      <c r="AW45" s="98"/>
      <c r="AX45" s="98"/>
      <c r="AY45" s="98"/>
      <c r="AZ45" s="98"/>
      <c r="BA45" s="98"/>
      <c r="BB45" s="98"/>
    </row>
    <row r="46" spans="1:54" ht="9.75" customHeight="1">
      <c r="A46" s="97"/>
      <c r="B46" s="169" t="s">
        <v>125</v>
      </c>
      <c r="C46" s="170"/>
      <c r="D46" s="170"/>
      <c r="E46" s="170"/>
      <c r="F46" s="170"/>
      <c r="G46" s="170"/>
      <c r="H46" s="170"/>
      <c r="I46" s="170"/>
      <c r="J46" s="170"/>
      <c r="K46" s="170"/>
      <c r="L46" s="143"/>
      <c r="M46" s="169" t="s">
        <v>457</v>
      </c>
      <c r="N46" s="170"/>
      <c r="O46" s="170"/>
      <c r="P46" s="170"/>
      <c r="Q46" s="170"/>
      <c r="R46" s="170"/>
      <c r="S46" s="170"/>
      <c r="T46" s="170"/>
      <c r="U46" s="143"/>
      <c r="V46" s="169" t="s">
        <v>459</v>
      </c>
      <c r="W46" s="170"/>
      <c r="X46" s="143"/>
      <c r="Y46" s="169" t="s">
        <v>460</v>
      </c>
      <c r="Z46" s="170"/>
      <c r="AA46" s="143"/>
      <c r="AB46" s="179" t="s">
        <v>1</v>
      </c>
      <c r="AC46" s="180"/>
      <c r="AD46" s="181"/>
      <c r="AE46" s="205" t="s">
        <v>697</v>
      </c>
      <c r="AF46" s="206"/>
      <c r="AG46" s="206"/>
      <c r="AH46" s="207"/>
      <c r="AI46" s="205" t="s">
        <v>580</v>
      </c>
      <c r="AJ46" s="206"/>
      <c r="AK46" s="206"/>
      <c r="AL46" s="206"/>
      <c r="AM46" s="206"/>
      <c r="AN46" s="206"/>
      <c r="AO46" s="206"/>
      <c r="AP46" s="206"/>
      <c r="AQ46" s="206"/>
      <c r="AR46" s="207"/>
      <c r="AS46" s="98"/>
      <c r="AT46" s="32" t="s">
        <v>464</v>
      </c>
      <c r="AU46" s="99"/>
      <c r="AV46" s="98"/>
      <c r="AW46" s="98"/>
      <c r="AX46" s="98"/>
      <c r="AY46" s="98"/>
      <c r="AZ46" s="98"/>
      <c r="BA46" s="98"/>
      <c r="BB46" s="98"/>
    </row>
    <row r="47" spans="1:54" ht="19.5" customHeight="1">
      <c r="A47" s="97"/>
      <c r="B47" s="176" t="str">
        <f ca="1">IF(I36="","",VLOOKUP(I36,INDIRECT(CONCATENATE($K$111,"装備",$K$116,"$B$3:$m$146")),3,0))</f>
        <v>曲射撃</v>
      </c>
      <c r="C47" s="177"/>
      <c r="D47" s="177"/>
      <c r="E47" s="177"/>
      <c r="F47" s="177"/>
      <c r="G47" s="177"/>
      <c r="H47" s="177"/>
      <c r="I47" s="177"/>
      <c r="J47" s="177"/>
      <c r="K47" s="177"/>
      <c r="L47" s="178"/>
      <c r="M47" s="176" t="str">
        <f ca="1">IF(I36="","",VLOOKUP(I36,INDIRECT(CONCATENATE($K$111,"装備",$K$116,"$B$3:$m$146")),4,0))</f>
        <v>非貫通</v>
      </c>
      <c r="N47" s="177"/>
      <c r="O47" s="177"/>
      <c r="P47" s="177"/>
      <c r="Q47" s="177"/>
      <c r="R47" s="177"/>
      <c r="S47" s="177"/>
      <c r="T47" s="177"/>
      <c r="U47" s="178"/>
      <c r="V47" s="173" t="str">
        <f ca="1">IF(I36="","",VLOOKUP(I36,INDIRECT(CONCATENATE($K$111,"装備",$K$116,"$B$3:$m$146")),6,0))</f>
        <v>×</v>
      </c>
      <c r="W47" s="174"/>
      <c r="X47" s="175"/>
      <c r="Y47" s="173" t="str">
        <f ca="1">IF(I36="","",VLOOKUP(I36,INDIRECT(CONCATENATE($K$111,"装備",$K$116,"$B$3:$m$146")),7,0))</f>
        <v>×</v>
      </c>
      <c r="Z47" s="174"/>
      <c r="AA47" s="175"/>
      <c r="AB47" s="190" t="str">
        <f ca="1">IF(I36="","",VLOOKUP(I36,INDIRECT(CONCATENATE($K$111,"装備",$K$116,"$B$3:$m$146")),8,0))</f>
        <v>×</v>
      </c>
      <c r="AC47" s="191"/>
      <c r="AD47" s="228"/>
      <c r="AE47" s="185" t="str">
        <f ca="1">IF(I36="","",VLOOKUP(I36,INDIRECT(CONCATENATE($K$111,"装備",$K$116,"$B$3:$q$146")),16,0))</f>
        <v>×</v>
      </c>
      <c r="AF47" s="186"/>
      <c r="AG47" s="186"/>
      <c r="AH47" s="187"/>
      <c r="AI47" s="208"/>
      <c r="AJ47" s="209"/>
      <c r="AK47" s="209"/>
      <c r="AL47" s="209"/>
      <c r="AM47" s="209"/>
      <c r="AN47" s="209"/>
      <c r="AO47" s="209"/>
      <c r="AP47" s="209"/>
      <c r="AQ47" s="209"/>
      <c r="AR47" s="210"/>
      <c r="AS47" s="98"/>
      <c r="AT47" s="118">
        <f>IF(AI47="","",10*VLOOKUP(AI47,T104:U108,2,1))</f>
      </c>
      <c r="AU47" s="99"/>
      <c r="AV47" s="98"/>
      <c r="AW47" s="98"/>
      <c r="AX47" s="98"/>
      <c r="AY47" s="98"/>
      <c r="AZ47" s="98"/>
      <c r="BA47" s="98"/>
      <c r="BB47" s="98"/>
    </row>
    <row r="48" spans="1:54" ht="9.75" customHeight="1">
      <c r="A48" s="97"/>
      <c r="B48" s="179" t="s">
        <v>465</v>
      </c>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1"/>
      <c r="AS48" s="98"/>
      <c r="AT48" s="98"/>
      <c r="AU48" s="99"/>
      <c r="AV48" s="98"/>
      <c r="AW48" s="98"/>
      <c r="AX48" s="98"/>
      <c r="AY48" s="98"/>
      <c r="AZ48" s="98"/>
      <c r="BA48" s="98"/>
      <c r="BB48" s="98"/>
    </row>
    <row r="49" spans="1:54" ht="30.75" customHeight="1">
      <c r="A49" s="97"/>
      <c r="B49" s="182" t="str">
        <f ca="1">IF(I36="","",VLOOKUP(I36,INDIRECT(CONCATENATE($K$111,"装備",$K$116,"$B$3:$m$146")),12,0))</f>
        <v>目標となるドールを中心として半径15㎝以内にいる３体までの敵ドール（目標ドールを含む）に、攻撃判定２の爆風攻撃を行います。ただし爆発の中心から見て半遮蔽状態にある敵ドールに対しては、ダメージが－１されます（０にはなりません）。判定は各目標ごとに行います。</v>
      </c>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4"/>
      <c r="AS49" s="98"/>
      <c r="AT49" s="98"/>
      <c r="AU49" s="99"/>
      <c r="AV49" s="98"/>
      <c r="AW49" s="98"/>
      <c r="AX49" s="98"/>
      <c r="AY49" s="98"/>
      <c r="AZ49" s="98"/>
      <c r="BA49" s="98"/>
      <c r="BB49" s="98"/>
    </row>
    <row r="50" spans="1:54" ht="7.5" customHeight="1">
      <c r="A50" s="97"/>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9"/>
      <c r="AV50" s="98"/>
      <c r="AW50" s="98"/>
      <c r="AX50" s="98"/>
      <c r="AY50" s="98"/>
      <c r="AZ50" s="98"/>
      <c r="BA50" s="98"/>
      <c r="BB50" s="98"/>
    </row>
    <row r="51" spans="1:54" ht="10.5" customHeight="1" hidden="1">
      <c r="A51" s="97"/>
      <c r="B51" s="193" t="s">
        <v>702</v>
      </c>
      <c r="C51" s="194"/>
      <c r="D51" s="194"/>
      <c r="E51" s="194"/>
      <c r="F51" s="194"/>
      <c r="G51" s="194"/>
      <c r="H51" s="195"/>
      <c r="I51" s="169" t="s">
        <v>432</v>
      </c>
      <c r="J51" s="170"/>
      <c r="K51" s="170"/>
      <c r="L51" s="170"/>
      <c r="M51" s="170"/>
      <c r="N51" s="170"/>
      <c r="O51" s="170"/>
      <c r="P51" s="170"/>
      <c r="Q51" s="170"/>
      <c r="R51" s="170"/>
      <c r="S51" s="170"/>
      <c r="T51" s="170"/>
      <c r="U51" s="170"/>
      <c r="V51" s="170"/>
      <c r="W51" s="170"/>
      <c r="X51" s="170"/>
      <c r="Y51" s="170"/>
      <c r="Z51" s="170"/>
      <c r="AA51" s="162"/>
      <c r="AB51" s="162"/>
      <c r="AC51" s="162"/>
      <c r="AD51" s="162"/>
      <c r="AE51" s="162"/>
      <c r="AF51" s="162"/>
      <c r="AG51" s="162"/>
      <c r="AH51" s="162"/>
      <c r="AI51" s="162"/>
      <c r="AJ51" s="162"/>
      <c r="AK51" s="162"/>
      <c r="AL51" s="162"/>
      <c r="AM51" s="163"/>
      <c r="AN51" s="144" t="s">
        <v>462</v>
      </c>
      <c r="AO51" s="145"/>
      <c r="AP51" s="145"/>
      <c r="AQ51" s="145"/>
      <c r="AR51" s="146"/>
      <c r="AS51" s="87" t="s">
        <v>463</v>
      </c>
      <c r="AT51" s="32" t="s">
        <v>464</v>
      </c>
      <c r="AU51" s="99"/>
      <c r="AV51" s="98"/>
      <c r="AW51" s="98"/>
      <c r="AX51" s="98"/>
      <c r="AY51" s="98"/>
      <c r="AZ51" s="98"/>
      <c r="BA51" s="98"/>
      <c r="BB51" s="98"/>
    </row>
    <row r="52" spans="1:54" ht="21" customHeight="1" hidden="1">
      <c r="A52" s="97"/>
      <c r="B52" s="196"/>
      <c r="C52" s="197"/>
      <c r="D52" s="197"/>
      <c r="E52" s="197"/>
      <c r="F52" s="197"/>
      <c r="G52" s="197"/>
      <c r="H52" s="198"/>
      <c r="I52" s="199" t="s">
        <v>90</v>
      </c>
      <c r="J52" s="200"/>
      <c r="K52" s="200"/>
      <c r="L52" s="200"/>
      <c r="M52" s="200"/>
      <c r="N52" s="200"/>
      <c r="O52" s="200"/>
      <c r="P52" s="200"/>
      <c r="Q52" s="200"/>
      <c r="R52" s="200"/>
      <c r="S52" s="200"/>
      <c r="T52" s="200"/>
      <c r="U52" s="200"/>
      <c r="V52" s="200"/>
      <c r="W52" s="200"/>
      <c r="X52" s="200"/>
      <c r="Y52" s="200"/>
      <c r="Z52" s="200"/>
      <c r="AA52" s="160"/>
      <c r="AB52" s="160"/>
      <c r="AC52" s="160"/>
      <c r="AD52" s="160"/>
      <c r="AE52" s="160"/>
      <c r="AF52" s="160"/>
      <c r="AG52" s="160"/>
      <c r="AH52" s="160"/>
      <c r="AI52" s="160"/>
      <c r="AJ52" s="160"/>
      <c r="AK52" s="160"/>
      <c r="AL52" s="160"/>
      <c r="AM52" s="161"/>
      <c r="AN52" s="173">
        <f ca="1">IF(I52="","",VLOOKUP(I52,INDIRECT(CONCATENATE($K$111,"装備",$K$116,"$B$3:$m$146")),9,0))</f>
      </c>
      <c r="AO52" s="174"/>
      <c r="AP52" s="174"/>
      <c r="AQ52" s="174"/>
      <c r="AR52" s="175"/>
      <c r="AS52" s="35">
        <f ca="1">IF(I52="","",VLOOKUP(I52,INDIRECT(CONCATENATE($K$111,"装備",$K$116,"$B$3:$m$146")),10,0))</f>
      </c>
      <c r="AT52" s="80">
        <f ca="1">IF(I52="","",VLOOKUP(I52,INDIRECT(CONCATENATE($K$111,"装備",$K$116,"$B$3:$m$146")),11,0))</f>
      </c>
      <c r="AU52" s="99"/>
      <c r="AV52" s="98"/>
      <c r="AW52" s="98"/>
      <c r="AX52" s="98"/>
      <c r="AY52" s="98"/>
      <c r="AZ52" s="98"/>
      <c r="BA52" s="98"/>
      <c r="BB52" s="98"/>
    </row>
    <row r="53" spans="1:54" ht="9.75" customHeight="1" hidden="1">
      <c r="A53" s="97"/>
      <c r="B53" s="169" t="s">
        <v>126</v>
      </c>
      <c r="C53" s="170"/>
      <c r="D53" s="170"/>
      <c r="E53" s="170"/>
      <c r="F53" s="170"/>
      <c r="G53" s="170"/>
      <c r="H53" s="170"/>
      <c r="I53" s="170"/>
      <c r="J53" s="170"/>
      <c r="K53" s="170"/>
      <c r="L53" s="143"/>
      <c r="M53" s="169" t="s">
        <v>0</v>
      </c>
      <c r="N53" s="170"/>
      <c r="O53" s="170"/>
      <c r="P53" s="170"/>
      <c r="Q53" s="170"/>
      <c r="R53" s="170"/>
      <c r="S53" s="170"/>
      <c r="T53" s="170"/>
      <c r="U53" s="170"/>
      <c r="V53" s="170"/>
      <c r="W53" s="170"/>
      <c r="X53" s="170"/>
      <c r="Y53" s="170"/>
      <c r="Z53" s="170"/>
      <c r="AA53" s="170"/>
      <c r="AB53" s="170"/>
      <c r="AC53" s="170"/>
      <c r="AD53" s="170"/>
      <c r="AE53" s="143"/>
      <c r="AF53" s="229"/>
      <c r="AG53" s="230"/>
      <c r="AH53" s="230"/>
      <c r="AI53" s="230"/>
      <c r="AJ53" s="230"/>
      <c r="AK53" s="230"/>
      <c r="AL53" s="230"/>
      <c r="AM53" s="230"/>
      <c r="AN53" s="230"/>
      <c r="AO53" s="230"/>
      <c r="AP53" s="230"/>
      <c r="AQ53" s="230"/>
      <c r="AR53" s="231"/>
      <c r="AS53" s="78"/>
      <c r="AT53" s="81"/>
      <c r="AU53" s="99"/>
      <c r="AV53" s="98"/>
      <c r="AW53" s="98"/>
      <c r="AX53" s="98"/>
      <c r="AY53" s="98"/>
      <c r="AZ53" s="98"/>
      <c r="BA53" s="98"/>
      <c r="BB53" s="98"/>
    </row>
    <row r="54" spans="1:54" ht="20.25" customHeight="1" hidden="1">
      <c r="A54" s="97"/>
      <c r="B54" s="176">
        <f ca="1">IF(I52="","",VLOOKUP(I52,INDIRECT(CONCATENATE($K$111,"装備",$K$116,"$B$3:$m$146")),5,0))</f>
      </c>
      <c r="C54" s="177"/>
      <c r="D54" s="177"/>
      <c r="E54" s="177"/>
      <c r="F54" s="177"/>
      <c r="G54" s="177"/>
      <c r="H54" s="177"/>
      <c r="I54" s="177"/>
      <c r="J54" s="177"/>
      <c r="K54" s="177"/>
      <c r="L54" s="178"/>
      <c r="M54" s="217">
        <f ca="1">IF(I52="","",VLOOKUP(I52,INDIRECT(CONCATENATE($K$111,"装備",$K$116,"$B$3:$m$146")),2,0))</f>
      </c>
      <c r="N54" s="218"/>
      <c r="O54" s="218"/>
      <c r="P54" s="218"/>
      <c r="Q54" s="218"/>
      <c r="R54" s="218"/>
      <c r="S54" s="218"/>
      <c r="T54" s="218"/>
      <c r="U54" s="218"/>
      <c r="V54" s="218"/>
      <c r="W54" s="218"/>
      <c r="X54" s="218"/>
      <c r="Y54" s="218"/>
      <c r="Z54" s="218"/>
      <c r="AA54" s="218"/>
      <c r="AB54" s="218"/>
      <c r="AC54" s="218"/>
      <c r="AD54" s="218"/>
      <c r="AE54" s="219"/>
      <c r="AF54" s="223"/>
      <c r="AG54" s="224"/>
      <c r="AH54" s="224"/>
      <c r="AI54" s="224"/>
      <c r="AJ54" s="224"/>
      <c r="AK54" s="224"/>
      <c r="AL54" s="224"/>
      <c r="AM54" s="224"/>
      <c r="AN54" s="224"/>
      <c r="AO54" s="224"/>
      <c r="AP54" s="224"/>
      <c r="AQ54" s="224"/>
      <c r="AR54" s="225"/>
      <c r="AS54" s="98"/>
      <c r="AT54" s="98"/>
      <c r="AU54" s="99"/>
      <c r="AV54" s="98"/>
      <c r="AW54" s="98"/>
      <c r="AX54" s="98"/>
      <c r="AY54" s="98"/>
      <c r="AZ54" s="98"/>
      <c r="BA54" s="98"/>
      <c r="BB54" s="98"/>
    </row>
    <row r="55" spans="1:54" ht="11.25" customHeight="1" hidden="1">
      <c r="A55" s="97"/>
      <c r="B55" s="97"/>
      <c r="C55" s="98"/>
      <c r="D55" s="98"/>
      <c r="E55" s="152">
        <v>0</v>
      </c>
      <c r="F55" s="152"/>
      <c r="G55" s="152">
        <v>15</v>
      </c>
      <c r="H55" s="152"/>
      <c r="I55" s="152">
        <v>30</v>
      </c>
      <c r="J55" s="152"/>
      <c r="K55" s="152">
        <v>45</v>
      </c>
      <c r="L55" s="152"/>
      <c r="M55" s="152">
        <v>60</v>
      </c>
      <c r="N55" s="152"/>
      <c r="O55" s="152">
        <v>75</v>
      </c>
      <c r="P55" s="152"/>
      <c r="Q55" s="152">
        <v>90</v>
      </c>
      <c r="R55" s="152"/>
      <c r="S55" s="152">
        <v>105</v>
      </c>
      <c r="T55" s="152"/>
      <c r="U55" s="152">
        <v>120</v>
      </c>
      <c r="V55" s="152"/>
      <c r="W55" s="152">
        <v>135</v>
      </c>
      <c r="X55" s="152"/>
      <c r="Y55" s="152">
        <v>150</v>
      </c>
      <c r="Z55" s="152"/>
      <c r="AA55" s="152">
        <v>165</v>
      </c>
      <c r="AB55" s="152"/>
      <c r="AC55" s="152">
        <v>180</v>
      </c>
      <c r="AD55" s="152"/>
      <c r="AE55" s="152">
        <v>195</v>
      </c>
      <c r="AF55" s="152"/>
      <c r="AG55" s="152">
        <v>210</v>
      </c>
      <c r="AH55" s="152"/>
      <c r="AI55" s="152">
        <v>225</v>
      </c>
      <c r="AJ55" s="152"/>
      <c r="AK55" s="152">
        <v>240</v>
      </c>
      <c r="AL55" s="152"/>
      <c r="AM55" s="152">
        <v>255</v>
      </c>
      <c r="AN55" s="152"/>
      <c r="AO55" s="152">
        <v>270</v>
      </c>
      <c r="AP55" s="152"/>
      <c r="AQ55" s="152">
        <v>285</v>
      </c>
      <c r="AR55" s="153"/>
      <c r="AS55" s="98"/>
      <c r="AT55" s="98"/>
      <c r="AU55" s="99"/>
      <c r="AV55" s="98"/>
      <c r="AW55" s="98"/>
      <c r="AX55" s="98"/>
      <c r="AY55" s="98"/>
      <c r="AZ55" s="98"/>
      <c r="BA55" s="98"/>
      <c r="BB55" s="98"/>
    </row>
    <row r="56" spans="1:54" ht="3.75" customHeight="1" hidden="1">
      <c r="A56" s="97"/>
      <c r="B56" s="164" t="s">
        <v>695</v>
      </c>
      <c r="C56" s="165"/>
      <c r="D56" s="165"/>
      <c r="E56" s="165"/>
      <c r="F56" s="150"/>
      <c r="G56" s="151"/>
      <c r="H56" s="150"/>
      <c r="I56" s="151"/>
      <c r="J56" s="150"/>
      <c r="K56" s="151"/>
      <c r="L56" s="150"/>
      <c r="M56" s="151"/>
      <c r="N56" s="150"/>
      <c r="O56" s="151"/>
      <c r="P56" s="150"/>
      <c r="Q56" s="151"/>
      <c r="R56" s="150"/>
      <c r="S56" s="151"/>
      <c r="T56" s="150"/>
      <c r="U56" s="151"/>
      <c r="V56" s="150"/>
      <c r="W56" s="151"/>
      <c r="X56" s="150"/>
      <c r="Y56" s="151"/>
      <c r="Z56" s="150"/>
      <c r="AA56" s="151"/>
      <c r="AB56" s="150"/>
      <c r="AC56" s="151"/>
      <c r="AD56" s="150"/>
      <c r="AE56" s="151"/>
      <c r="AF56" s="150"/>
      <c r="AG56" s="151"/>
      <c r="AH56" s="150"/>
      <c r="AI56" s="151"/>
      <c r="AJ56" s="150"/>
      <c r="AK56" s="151"/>
      <c r="AL56" s="150"/>
      <c r="AM56" s="151"/>
      <c r="AN56" s="150"/>
      <c r="AO56" s="151"/>
      <c r="AP56" s="150"/>
      <c r="AQ56" s="151"/>
      <c r="AR56" s="99"/>
      <c r="AS56" s="98"/>
      <c r="AT56" s="98"/>
      <c r="AU56" s="99"/>
      <c r="AV56" s="98"/>
      <c r="AW56" s="98"/>
      <c r="AX56" s="98"/>
      <c r="AY56" s="98"/>
      <c r="AZ56" s="98"/>
      <c r="BA56" s="98"/>
      <c r="BB56" s="98"/>
    </row>
    <row r="57" spans="1:56" ht="3.75" customHeight="1" hidden="1">
      <c r="A57" s="97"/>
      <c r="B57" s="164"/>
      <c r="C57" s="165"/>
      <c r="D57" s="165"/>
      <c r="E57" s="165"/>
      <c r="F57" s="148">
        <f>$BD57</f>
        <v>0</v>
      </c>
      <c r="G57" s="149"/>
      <c r="H57" s="148">
        <f>$BD57</f>
        <v>0</v>
      </c>
      <c r="I57" s="149"/>
      <c r="J57" s="148">
        <f>$BD57</f>
        <v>0</v>
      </c>
      <c r="K57" s="149"/>
      <c r="L57" s="148">
        <f>$BD57</f>
        <v>0</v>
      </c>
      <c r="M57" s="149"/>
      <c r="N57" s="148">
        <f>$BD57</f>
        <v>0</v>
      </c>
      <c r="O57" s="149"/>
      <c r="P57" s="148">
        <f>$BD57</f>
        <v>0</v>
      </c>
      <c r="Q57" s="149"/>
      <c r="R57" s="148">
        <f>$BD57</f>
        <v>0</v>
      </c>
      <c r="S57" s="149"/>
      <c r="T57" s="148">
        <f>$BD57</f>
        <v>0</v>
      </c>
      <c r="U57" s="149"/>
      <c r="V57" s="148">
        <f>$BD57</f>
        <v>0</v>
      </c>
      <c r="W57" s="149"/>
      <c r="X57" s="148">
        <f>$BD57</f>
        <v>0</v>
      </c>
      <c r="Y57" s="149"/>
      <c r="Z57" s="148">
        <f>$BD57</f>
        <v>0</v>
      </c>
      <c r="AA57" s="149"/>
      <c r="AB57" s="148">
        <f>$BD57</f>
        <v>0</v>
      </c>
      <c r="AC57" s="149"/>
      <c r="AD57" s="148">
        <f>$BD57</f>
        <v>0</v>
      </c>
      <c r="AE57" s="149"/>
      <c r="AF57" s="148">
        <f>$BD57</f>
        <v>0</v>
      </c>
      <c r="AG57" s="149"/>
      <c r="AH57" s="148">
        <f>$BD57</f>
        <v>0</v>
      </c>
      <c r="AI57" s="149"/>
      <c r="AJ57" s="148">
        <f>$BD57</f>
        <v>0</v>
      </c>
      <c r="AK57" s="149"/>
      <c r="AL57" s="148">
        <f>$BD57</f>
        <v>0</v>
      </c>
      <c r="AM57" s="149"/>
      <c r="AN57" s="148">
        <f>$BD57</f>
        <v>0</v>
      </c>
      <c r="AO57" s="149"/>
      <c r="AP57" s="148">
        <f>$BD57</f>
        <v>0</v>
      </c>
      <c r="AQ57" s="149"/>
      <c r="AR57" s="99"/>
      <c r="AS57" s="98"/>
      <c r="AT57" s="98"/>
      <c r="AU57" s="99"/>
      <c r="AV57" s="98"/>
      <c r="AW57" s="98"/>
      <c r="AX57" s="98"/>
      <c r="AY57" s="98"/>
      <c r="AZ57" s="98"/>
      <c r="BA57" s="98"/>
      <c r="BB57" s="98"/>
      <c r="BD57" s="88">
        <f ca="1">IF(I52="",0,VLOOKUP(I52,INDIRECT(CONCATENATE($K$111,"装備",$K$116,"$B$3:$q$146")),13,0))+IF($AI63="カスタム化",15,0)</f>
        <v>0</v>
      </c>
    </row>
    <row r="58" spans="1:54" ht="3.75" customHeight="1" hidden="1">
      <c r="A58" s="97"/>
      <c r="B58" s="164"/>
      <c r="C58" s="165"/>
      <c r="D58" s="165"/>
      <c r="E58" s="165"/>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99"/>
      <c r="AS58" s="98"/>
      <c r="AT58" s="98"/>
      <c r="AU58" s="99"/>
      <c r="AV58" s="98"/>
      <c r="AW58" s="98"/>
      <c r="AX58" s="98"/>
      <c r="AY58" s="98"/>
      <c r="AZ58" s="98"/>
      <c r="BA58" s="98"/>
      <c r="BB58" s="98"/>
    </row>
    <row r="59" spans="1:54" ht="3.75" customHeight="1" hidden="1">
      <c r="A59" s="97"/>
      <c r="B59" s="164" t="s">
        <v>696</v>
      </c>
      <c r="C59" s="165"/>
      <c r="D59" s="165"/>
      <c r="E59" s="165"/>
      <c r="F59" s="150"/>
      <c r="G59" s="151"/>
      <c r="H59" s="150"/>
      <c r="I59" s="151"/>
      <c r="J59" s="150"/>
      <c r="K59" s="151"/>
      <c r="L59" s="150"/>
      <c r="M59" s="151"/>
      <c r="N59" s="150"/>
      <c r="O59" s="151"/>
      <c r="P59" s="150"/>
      <c r="Q59" s="151"/>
      <c r="R59" s="150"/>
      <c r="S59" s="151"/>
      <c r="T59" s="150"/>
      <c r="U59" s="151"/>
      <c r="V59" s="150"/>
      <c r="W59" s="151"/>
      <c r="X59" s="150"/>
      <c r="Y59" s="151"/>
      <c r="Z59" s="150"/>
      <c r="AA59" s="151"/>
      <c r="AB59" s="150"/>
      <c r="AC59" s="151"/>
      <c r="AD59" s="150"/>
      <c r="AE59" s="151"/>
      <c r="AF59" s="150"/>
      <c r="AG59" s="151"/>
      <c r="AH59" s="150"/>
      <c r="AI59" s="151"/>
      <c r="AJ59" s="150"/>
      <c r="AK59" s="151"/>
      <c r="AL59" s="150"/>
      <c r="AM59" s="151"/>
      <c r="AN59" s="150"/>
      <c r="AO59" s="151"/>
      <c r="AP59" s="150"/>
      <c r="AQ59" s="151"/>
      <c r="AR59" s="99"/>
      <c r="AS59" s="98"/>
      <c r="AT59" s="98"/>
      <c r="AU59" s="99"/>
      <c r="AV59" s="98"/>
      <c r="AW59" s="98"/>
      <c r="AX59" s="98"/>
      <c r="AY59" s="98"/>
      <c r="AZ59" s="98"/>
      <c r="BA59" s="98"/>
      <c r="BB59" s="98"/>
    </row>
    <row r="60" spans="1:56" ht="3.75" customHeight="1" hidden="1">
      <c r="A60" s="97"/>
      <c r="B60" s="164"/>
      <c r="C60" s="165"/>
      <c r="D60" s="165"/>
      <c r="E60" s="165"/>
      <c r="F60" s="148">
        <f>$BD60</f>
        <v>0</v>
      </c>
      <c r="G60" s="149"/>
      <c r="H60" s="148">
        <f>$BD60</f>
        <v>0</v>
      </c>
      <c r="I60" s="149"/>
      <c r="J60" s="148">
        <f>$BD60</f>
        <v>0</v>
      </c>
      <c r="K60" s="149"/>
      <c r="L60" s="148">
        <f>$BD60</f>
        <v>0</v>
      </c>
      <c r="M60" s="149"/>
      <c r="N60" s="148">
        <f>$BD60</f>
        <v>0</v>
      </c>
      <c r="O60" s="149"/>
      <c r="P60" s="148">
        <f>$BD60</f>
        <v>0</v>
      </c>
      <c r="Q60" s="149"/>
      <c r="R60" s="148">
        <f>$BD60</f>
        <v>0</v>
      </c>
      <c r="S60" s="149"/>
      <c r="T60" s="148">
        <f>$BD60</f>
        <v>0</v>
      </c>
      <c r="U60" s="149"/>
      <c r="V60" s="148">
        <f>$BD60</f>
        <v>0</v>
      </c>
      <c r="W60" s="149"/>
      <c r="X60" s="148">
        <f>$BD60</f>
        <v>0</v>
      </c>
      <c r="Y60" s="149"/>
      <c r="Z60" s="148">
        <f>$BD60</f>
        <v>0</v>
      </c>
      <c r="AA60" s="149"/>
      <c r="AB60" s="148">
        <f>$BD60</f>
        <v>0</v>
      </c>
      <c r="AC60" s="149"/>
      <c r="AD60" s="148">
        <f>$BD60</f>
        <v>0</v>
      </c>
      <c r="AE60" s="149"/>
      <c r="AF60" s="148">
        <f>$BD60</f>
        <v>0</v>
      </c>
      <c r="AG60" s="149"/>
      <c r="AH60" s="148">
        <f>$BD60</f>
        <v>0</v>
      </c>
      <c r="AI60" s="149"/>
      <c r="AJ60" s="148">
        <f>$BD60</f>
        <v>0</v>
      </c>
      <c r="AK60" s="149"/>
      <c r="AL60" s="148">
        <f>$BD60</f>
        <v>0</v>
      </c>
      <c r="AM60" s="149"/>
      <c r="AN60" s="148">
        <f>$BD60</f>
        <v>0</v>
      </c>
      <c r="AO60" s="149"/>
      <c r="AP60" s="148">
        <f>$BD60</f>
        <v>0</v>
      </c>
      <c r="AQ60" s="149"/>
      <c r="AR60" s="99"/>
      <c r="AS60" s="98"/>
      <c r="AT60" s="98"/>
      <c r="AU60" s="99"/>
      <c r="AV60" s="98"/>
      <c r="AW60" s="98"/>
      <c r="AX60" s="98"/>
      <c r="AY60" s="98"/>
      <c r="AZ60" s="98"/>
      <c r="BA60" s="98"/>
      <c r="BB60" s="98"/>
      <c r="BD60" s="88">
        <f ca="1">IF(I52="",0,VLOOKUP(I52,INDIRECT(CONCATENATE($K$111,"装備",$K$116,"$B$3:$q$146")),14,0))</f>
        <v>0</v>
      </c>
    </row>
    <row r="61" spans="1:54" ht="6" customHeight="1" hidden="1">
      <c r="A61" s="97"/>
      <c r="B61" s="188"/>
      <c r="C61" s="189"/>
      <c r="D61" s="189"/>
      <c r="E61" s="189"/>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1"/>
      <c r="AS61" s="98"/>
      <c r="AT61" s="98"/>
      <c r="AU61" s="99"/>
      <c r="AV61" s="98"/>
      <c r="AW61" s="98"/>
      <c r="AX61" s="98"/>
      <c r="AY61" s="98"/>
      <c r="AZ61" s="98"/>
      <c r="BA61" s="98"/>
      <c r="BB61" s="98"/>
    </row>
    <row r="62" spans="1:54" ht="9.75" customHeight="1" hidden="1">
      <c r="A62" s="97"/>
      <c r="B62" s="169" t="s">
        <v>125</v>
      </c>
      <c r="C62" s="170"/>
      <c r="D62" s="170"/>
      <c r="E62" s="170"/>
      <c r="F62" s="170"/>
      <c r="G62" s="170"/>
      <c r="H62" s="170"/>
      <c r="I62" s="170"/>
      <c r="J62" s="170"/>
      <c r="K62" s="170"/>
      <c r="L62" s="143"/>
      <c r="M62" s="169" t="s">
        <v>457</v>
      </c>
      <c r="N62" s="170"/>
      <c r="O62" s="170"/>
      <c r="P62" s="170"/>
      <c r="Q62" s="170"/>
      <c r="R62" s="170"/>
      <c r="S62" s="170"/>
      <c r="T62" s="170"/>
      <c r="U62" s="143"/>
      <c r="V62" s="169" t="s">
        <v>459</v>
      </c>
      <c r="W62" s="170"/>
      <c r="X62" s="143"/>
      <c r="Y62" s="169" t="s">
        <v>460</v>
      </c>
      <c r="Z62" s="170"/>
      <c r="AA62" s="143"/>
      <c r="AB62" s="179" t="s">
        <v>1</v>
      </c>
      <c r="AC62" s="180"/>
      <c r="AD62" s="181"/>
      <c r="AE62" s="205" t="s">
        <v>697</v>
      </c>
      <c r="AF62" s="206"/>
      <c r="AG62" s="206"/>
      <c r="AH62" s="207"/>
      <c r="AI62" s="205" t="s">
        <v>580</v>
      </c>
      <c r="AJ62" s="206"/>
      <c r="AK62" s="206"/>
      <c r="AL62" s="206"/>
      <c r="AM62" s="206"/>
      <c r="AN62" s="206"/>
      <c r="AO62" s="206"/>
      <c r="AP62" s="206"/>
      <c r="AQ62" s="206"/>
      <c r="AR62" s="207"/>
      <c r="AS62" s="98"/>
      <c r="AT62" s="32" t="s">
        <v>464</v>
      </c>
      <c r="AU62" s="99"/>
      <c r="AV62" s="98"/>
      <c r="AW62" s="98"/>
      <c r="AX62" s="98"/>
      <c r="AY62" s="98"/>
      <c r="AZ62" s="98"/>
      <c r="BA62" s="98"/>
      <c r="BB62" s="98"/>
    </row>
    <row r="63" spans="1:54" ht="19.5" customHeight="1" hidden="1">
      <c r="A63" s="97"/>
      <c r="B63" s="176">
        <f ca="1">IF(I52="","",VLOOKUP(I52,INDIRECT(CONCATENATE($K$111,"装備",$K$116,"$B$3:$m$146")),3,0))</f>
      </c>
      <c r="C63" s="177"/>
      <c r="D63" s="177"/>
      <c r="E63" s="177"/>
      <c r="F63" s="177"/>
      <c r="G63" s="177"/>
      <c r="H63" s="177"/>
      <c r="I63" s="177"/>
      <c r="J63" s="177"/>
      <c r="K63" s="177"/>
      <c r="L63" s="178"/>
      <c r="M63" s="176">
        <f ca="1">IF(I52="","",VLOOKUP(I52,INDIRECT(CONCATENATE($K$111,"装備",$K$116,"$B$3:$m$146")),4,0))</f>
      </c>
      <c r="N63" s="177"/>
      <c r="O63" s="177"/>
      <c r="P63" s="177"/>
      <c r="Q63" s="177"/>
      <c r="R63" s="177"/>
      <c r="S63" s="177"/>
      <c r="T63" s="177"/>
      <c r="U63" s="178"/>
      <c r="V63" s="173">
        <f ca="1">IF(I52="","",VLOOKUP(I52,INDIRECT(CONCATENATE($K$111,"装備",$K$116,"$B$3:$m$146")),6,0))</f>
      </c>
      <c r="W63" s="174"/>
      <c r="X63" s="175"/>
      <c r="Y63" s="173">
        <f ca="1">IF(I52="","",VLOOKUP(I52,INDIRECT(CONCATENATE($K$111,"装備",$K$116,"$B$3:$m$146")),7,0))</f>
      </c>
      <c r="Z63" s="174"/>
      <c r="AA63" s="175"/>
      <c r="AB63" s="157">
        <f ca="1">IF(I52="","",VLOOKUP(I52,INDIRECT(CONCATENATE($K$111,"装備",$K$116,"$B$3:$m$146")),8,0))</f>
      </c>
      <c r="AC63" s="158"/>
      <c r="AD63" s="159"/>
      <c r="AE63" s="185">
        <f ca="1">IF(I52="","",VLOOKUP(I52,INDIRECT(CONCATENATE($K$111,"装備",$K$116,"$B$3:$q$146")),16,0))</f>
      </c>
      <c r="AF63" s="186"/>
      <c r="AG63" s="186"/>
      <c r="AH63" s="187"/>
      <c r="AI63" s="208"/>
      <c r="AJ63" s="209"/>
      <c r="AK63" s="209"/>
      <c r="AL63" s="209"/>
      <c r="AM63" s="209"/>
      <c r="AN63" s="209"/>
      <c r="AO63" s="209"/>
      <c r="AP63" s="209"/>
      <c r="AQ63" s="209"/>
      <c r="AR63" s="210"/>
      <c r="AS63" s="98"/>
      <c r="AT63" s="118">
        <f>IF(AI63="","",10*VLOOKUP(AI63,W104:X107,2,1))</f>
      </c>
      <c r="AU63" s="99"/>
      <c r="AV63" s="98"/>
      <c r="AW63" s="98"/>
      <c r="AX63" s="98"/>
      <c r="AY63" s="98"/>
      <c r="AZ63" s="98"/>
      <c r="BA63" s="98"/>
      <c r="BB63" s="98"/>
    </row>
    <row r="64" spans="1:54" ht="9.75" customHeight="1" hidden="1">
      <c r="A64" s="97"/>
      <c r="B64" s="179" t="s">
        <v>465</v>
      </c>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1"/>
      <c r="AS64" s="98"/>
      <c r="AT64" s="98"/>
      <c r="AU64" s="99"/>
      <c r="AV64" s="98"/>
      <c r="AW64" s="98"/>
      <c r="AX64" s="98"/>
      <c r="AY64" s="98"/>
      <c r="AZ64" s="98"/>
      <c r="BA64" s="98"/>
      <c r="BB64" s="98"/>
    </row>
    <row r="65" spans="1:54" ht="27" customHeight="1" hidden="1">
      <c r="A65" s="97"/>
      <c r="B65" s="182">
        <f ca="1">IF(I52="","",VLOOKUP(I52,INDIRECT(CONCATENATE($K$111,"装備",$K$116,"$B$3:$m$146")),12,0))</f>
      </c>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4"/>
      <c r="AS65" s="98"/>
      <c r="AT65" s="98"/>
      <c r="AU65" s="99"/>
      <c r="AV65" s="98"/>
      <c r="AW65" s="98"/>
      <c r="AX65" s="98"/>
      <c r="AY65" s="98"/>
      <c r="AZ65" s="98"/>
      <c r="BA65" s="98"/>
      <c r="BB65" s="98"/>
    </row>
    <row r="66" spans="1:54" ht="6" customHeight="1" hidden="1">
      <c r="A66" s="97"/>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98"/>
      <c r="AT66" s="98"/>
      <c r="AU66" s="99"/>
      <c r="AV66" s="98"/>
      <c r="AW66" s="98"/>
      <c r="AX66" s="98"/>
      <c r="AY66" s="98"/>
      <c r="AZ66" s="98"/>
      <c r="BA66" s="98"/>
      <c r="BB66" s="98"/>
    </row>
    <row r="67" spans="1:54" ht="10.5" customHeight="1" hidden="1">
      <c r="A67" s="97"/>
      <c r="B67" s="193" t="s">
        <v>703</v>
      </c>
      <c r="C67" s="194"/>
      <c r="D67" s="194"/>
      <c r="E67" s="194"/>
      <c r="F67" s="194"/>
      <c r="G67" s="194"/>
      <c r="H67" s="195"/>
      <c r="I67" s="169" t="s">
        <v>432</v>
      </c>
      <c r="J67" s="170"/>
      <c r="K67" s="170"/>
      <c r="L67" s="170"/>
      <c r="M67" s="170"/>
      <c r="N67" s="170"/>
      <c r="O67" s="170"/>
      <c r="P67" s="170"/>
      <c r="Q67" s="170"/>
      <c r="R67" s="170"/>
      <c r="S67" s="170"/>
      <c r="T67" s="170"/>
      <c r="U67" s="170"/>
      <c r="V67" s="170"/>
      <c r="W67" s="170"/>
      <c r="X67" s="170"/>
      <c r="Y67" s="170"/>
      <c r="Z67" s="170"/>
      <c r="AA67" s="162"/>
      <c r="AB67" s="162"/>
      <c r="AC67" s="162"/>
      <c r="AD67" s="162"/>
      <c r="AE67" s="162"/>
      <c r="AF67" s="162"/>
      <c r="AG67" s="162"/>
      <c r="AH67" s="162"/>
      <c r="AI67" s="162"/>
      <c r="AJ67" s="162"/>
      <c r="AK67" s="162"/>
      <c r="AL67" s="162"/>
      <c r="AM67" s="163"/>
      <c r="AN67" s="144" t="s">
        <v>462</v>
      </c>
      <c r="AO67" s="145"/>
      <c r="AP67" s="145"/>
      <c r="AQ67" s="145"/>
      <c r="AR67" s="146"/>
      <c r="AS67" s="87" t="s">
        <v>463</v>
      </c>
      <c r="AT67" s="32" t="s">
        <v>464</v>
      </c>
      <c r="AU67" s="99"/>
      <c r="AV67" s="98"/>
      <c r="AW67" s="98"/>
      <c r="AX67" s="98"/>
      <c r="AY67" s="98"/>
      <c r="AZ67" s="98"/>
      <c r="BA67" s="98"/>
      <c r="BB67" s="98"/>
    </row>
    <row r="68" spans="1:54" ht="21" customHeight="1" hidden="1">
      <c r="A68" s="97"/>
      <c r="B68" s="196"/>
      <c r="C68" s="197"/>
      <c r="D68" s="197"/>
      <c r="E68" s="197"/>
      <c r="F68" s="197"/>
      <c r="G68" s="197"/>
      <c r="H68" s="198"/>
      <c r="I68" s="199"/>
      <c r="J68" s="200"/>
      <c r="K68" s="200"/>
      <c r="L68" s="200"/>
      <c r="M68" s="200"/>
      <c r="N68" s="200"/>
      <c r="O68" s="200"/>
      <c r="P68" s="200"/>
      <c r="Q68" s="200"/>
      <c r="R68" s="200"/>
      <c r="S68" s="200"/>
      <c r="T68" s="200"/>
      <c r="U68" s="200"/>
      <c r="V68" s="200"/>
      <c r="W68" s="200"/>
      <c r="X68" s="200"/>
      <c r="Y68" s="200"/>
      <c r="Z68" s="200"/>
      <c r="AA68" s="160"/>
      <c r="AB68" s="160"/>
      <c r="AC68" s="160"/>
      <c r="AD68" s="160"/>
      <c r="AE68" s="160"/>
      <c r="AF68" s="160"/>
      <c r="AG68" s="160"/>
      <c r="AH68" s="160"/>
      <c r="AI68" s="160"/>
      <c r="AJ68" s="160"/>
      <c r="AK68" s="160"/>
      <c r="AL68" s="160"/>
      <c r="AM68" s="161"/>
      <c r="AN68" s="173">
        <f ca="1">IF(I68="","",VLOOKUP(I68,INDIRECT(CONCATENATE($K$111,"装備",$K$116,"$B$3:$m$146")),9,0))</f>
      </c>
      <c r="AO68" s="174"/>
      <c r="AP68" s="174"/>
      <c r="AQ68" s="174"/>
      <c r="AR68" s="175"/>
      <c r="AS68" s="35">
        <f ca="1">IF(I68="","",VLOOKUP(I68,INDIRECT(CONCATENATE($K$111,"装備",$K$116,"$B$3:$m$146")),10,0))</f>
      </c>
      <c r="AT68" s="80">
        <f ca="1">IF(I68="","",VLOOKUP(I68,INDIRECT(CONCATENATE($K$111,"装備",$K$116,"$B$3:$m$146")),11,0))</f>
      </c>
      <c r="AU68" s="99"/>
      <c r="AV68" s="98"/>
      <c r="AW68" s="98"/>
      <c r="AX68" s="98"/>
      <c r="AY68" s="98"/>
      <c r="AZ68" s="98"/>
      <c r="BA68" s="98"/>
      <c r="BB68" s="98"/>
    </row>
    <row r="69" spans="1:54" ht="9.75" customHeight="1" hidden="1">
      <c r="A69" s="97"/>
      <c r="B69" s="169" t="s">
        <v>126</v>
      </c>
      <c r="C69" s="170"/>
      <c r="D69" s="170"/>
      <c r="E69" s="170"/>
      <c r="F69" s="170"/>
      <c r="G69" s="170"/>
      <c r="H69" s="170"/>
      <c r="I69" s="170"/>
      <c r="J69" s="170"/>
      <c r="K69" s="170"/>
      <c r="L69" s="143"/>
      <c r="M69" s="169" t="s">
        <v>0</v>
      </c>
      <c r="N69" s="170"/>
      <c r="O69" s="170"/>
      <c r="P69" s="170"/>
      <c r="Q69" s="170"/>
      <c r="R69" s="170"/>
      <c r="S69" s="170"/>
      <c r="T69" s="170"/>
      <c r="U69" s="170"/>
      <c r="V69" s="170"/>
      <c r="W69" s="170"/>
      <c r="X69" s="170"/>
      <c r="Y69" s="170"/>
      <c r="Z69" s="170"/>
      <c r="AA69" s="170"/>
      <c r="AB69" s="170"/>
      <c r="AC69" s="170"/>
      <c r="AD69" s="170"/>
      <c r="AE69" s="143"/>
      <c r="AF69" s="229"/>
      <c r="AG69" s="230"/>
      <c r="AH69" s="230"/>
      <c r="AI69" s="230"/>
      <c r="AJ69" s="230"/>
      <c r="AK69" s="230"/>
      <c r="AL69" s="230"/>
      <c r="AM69" s="230"/>
      <c r="AN69" s="230"/>
      <c r="AO69" s="230"/>
      <c r="AP69" s="230"/>
      <c r="AQ69" s="230"/>
      <c r="AR69" s="231"/>
      <c r="AS69" s="78"/>
      <c r="AT69" s="81"/>
      <c r="AU69" s="99"/>
      <c r="AV69" s="98"/>
      <c r="AW69" s="98"/>
      <c r="AX69" s="98"/>
      <c r="AY69" s="98"/>
      <c r="AZ69" s="98"/>
      <c r="BA69" s="98"/>
      <c r="BB69" s="98"/>
    </row>
    <row r="70" spans="1:54" ht="20.25" customHeight="1" hidden="1">
      <c r="A70" s="97"/>
      <c r="B70" s="176">
        <f ca="1">IF(I68="","",VLOOKUP(I68,INDIRECT(CONCATENATE($K$111,"装備",$K$116,"$B$3:$m$146")),5,0))</f>
      </c>
      <c r="C70" s="177"/>
      <c r="D70" s="177"/>
      <c r="E70" s="177"/>
      <c r="F70" s="177"/>
      <c r="G70" s="177"/>
      <c r="H70" s="177"/>
      <c r="I70" s="177"/>
      <c r="J70" s="177"/>
      <c r="K70" s="177"/>
      <c r="L70" s="178"/>
      <c r="M70" s="217">
        <f ca="1">IF(I68="","",VLOOKUP(I68,INDIRECT(CONCATENATE($K$111,"装備",$K$116,"$B$3:$m$146")),2,0))</f>
      </c>
      <c r="N70" s="218"/>
      <c r="O70" s="218"/>
      <c r="P70" s="218"/>
      <c r="Q70" s="218"/>
      <c r="R70" s="218"/>
      <c r="S70" s="218"/>
      <c r="T70" s="218"/>
      <c r="U70" s="218"/>
      <c r="V70" s="218"/>
      <c r="W70" s="218"/>
      <c r="X70" s="218"/>
      <c r="Y70" s="218"/>
      <c r="Z70" s="218"/>
      <c r="AA70" s="218"/>
      <c r="AB70" s="218"/>
      <c r="AC70" s="218"/>
      <c r="AD70" s="218"/>
      <c r="AE70" s="219"/>
      <c r="AF70" s="223"/>
      <c r="AG70" s="224"/>
      <c r="AH70" s="224"/>
      <c r="AI70" s="224"/>
      <c r="AJ70" s="224"/>
      <c r="AK70" s="224"/>
      <c r="AL70" s="224"/>
      <c r="AM70" s="224"/>
      <c r="AN70" s="224"/>
      <c r="AO70" s="224"/>
      <c r="AP70" s="224"/>
      <c r="AQ70" s="224"/>
      <c r="AR70" s="225"/>
      <c r="AS70" s="98"/>
      <c r="AT70" s="98"/>
      <c r="AU70" s="99"/>
      <c r="AV70" s="98"/>
      <c r="AW70" s="98"/>
      <c r="AX70" s="98"/>
      <c r="AY70" s="98"/>
      <c r="AZ70" s="98"/>
      <c r="BA70" s="98"/>
      <c r="BB70" s="98"/>
    </row>
    <row r="71" spans="1:54" ht="11.25" customHeight="1" hidden="1">
      <c r="A71" s="97"/>
      <c r="B71" s="97"/>
      <c r="C71" s="98"/>
      <c r="D71" s="98"/>
      <c r="E71" s="152">
        <v>0</v>
      </c>
      <c r="F71" s="152"/>
      <c r="G71" s="152">
        <v>15</v>
      </c>
      <c r="H71" s="152"/>
      <c r="I71" s="152">
        <v>30</v>
      </c>
      <c r="J71" s="152"/>
      <c r="K71" s="152">
        <v>45</v>
      </c>
      <c r="L71" s="152"/>
      <c r="M71" s="152">
        <v>60</v>
      </c>
      <c r="N71" s="152"/>
      <c r="O71" s="152">
        <v>75</v>
      </c>
      <c r="P71" s="152"/>
      <c r="Q71" s="152">
        <v>90</v>
      </c>
      <c r="R71" s="152"/>
      <c r="S71" s="152">
        <v>105</v>
      </c>
      <c r="T71" s="152"/>
      <c r="U71" s="152">
        <v>120</v>
      </c>
      <c r="V71" s="152"/>
      <c r="W71" s="152">
        <v>135</v>
      </c>
      <c r="X71" s="152"/>
      <c r="Y71" s="152">
        <v>150</v>
      </c>
      <c r="Z71" s="152"/>
      <c r="AA71" s="152">
        <v>165</v>
      </c>
      <c r="AB71" s="152"/>
      <c r="AC71" s="152">
        <v>180</v>
      </c>
      <c r="AD71" s="152"/>
      <c r="AE71" s="152">
        <v>195</v>
      </c>
      <c r="AF71" s="152"/>
      <c r="AG71" s="152">
        <v>210</v>
      </c>
      <c r="AH71" s="152"/>
      <c r="AI71" s="152">
        <v>225</v>
      </c>
      <c r="AJ71" s="152"/>
      <c r="AK71" s="152">
        <v>240</v>
      </c>
      <c r="AL71" s="152"/>
      <c r="AM71" s="152">
        <v>255</v>
      </c>
      <c r="AN71" s="152"/>
      <c r="AO71" s="152">
        <v>270</v>
      </c>
      <c r="AP71" s="152"/>
      <c r="AQ71" s="152">
        <v>285</v>
      </c>
      <c r="AR71" s="153"/>
      <c r="AS71" s="98"/>
      <c r="AT71" s="98"/>
      <c r="AU71" s="99"/>
      <c r="AV71" s="98"/>
      <c r="AW71" s="98"/>
      <c r="AX71" s="98"/>
      <c r="AY71" s="98"/>
      <c r="AZ71" s="98"/>
      <c r="BA71" s="98"/>
      <c r="BB71" s="98"/>
    </row>
    <row r="72" spans="1:54" ht="33" customHeight="1" hidden="1">
      <c r="A72" s="97"/>
      <c r="B72" s="164" t="s">
        <v>695</v>
      </c>
      <c r="C72" s="165"/>
      <c r="D72" s="165"/>
      <c r="E72" s="165"/>
      <c r="F72" s="150"/>
      <c r="G72" s="151"/>
      <c r="H72" s="150"/>
      <c r="I72" s="151"/>
      <c r="J72" s="150"/>
      <c r="K72" s="151"/>
      <c r="L72" s="150"/>
      <c r="M72" s="151"/>
      <c r="N72" s="150"/>
      <c r="O72" s="151"/>
      <c r="P72" s="150"/>
      <c r="Q72" s="151"/>
      <c r="R72" s="150"/>
      <c r="S72" s="151"/>
      <c r="T72" s="150"/>
      <c r="U72" s="151"/>
      <c r="V72" s="150"/>
      <c r="W72" s="151"/>
      <c r="X72" s="150"/>
      <c r="Y72" s="151"/>
      <c r="Z72" s="150"/>
      <c r="AA72" s="151"/>
      <c r="AB72" s="150"/>
      <c r="AC72" s="151"/>
      <c r="AD72" s="150"/>
      <c r="AE72" s="151"/>
      <c r="AF72" s="150"/>
      <c r="AG72" s="151"/>
      <c r="AH72" s="150"/>
      <c r="AI72" s="151"/>
      <c r="AJ72" s="150"/>
      <c r="AK72" s="151"/>
      <c r="AL72" s="150"/>
      <c r="AM72" s="151"/>
      <c r="AN72" s="150"/>
      <c r="AO72" s="151"/>
      <c r="AP72" s="150"/>
      <c r="AQ72" s="151"/>
      <c r="AR72" s="99"/>
      <c r="AS72" s="98"/>
      <c r="AT72" s="98"/>
      <c r="AU72" s="99"/>
      <c r="AV72" s="98"/>
      <c r="AW72" s="98"/>
      <c r="AX72" s="98"/>
      <c r="AY72" s="98"/>
      <c r="AZ72" s="98"/>
      <c r="BA72" s="98"/>
      <c r="BB72" s="98"/>
    </row>
    <row r="73" spans="1:56" ht="33" customHeight="1" hidden="1">
      <c r="A73" s="97"/>
      <c r="B73" s="164"/>
      <c r="C73" s="165"/>
      <c r="D73" s="165"/>
      <c r="E73" s="165"/>
      <c r="F73" s="148">
        <f>$BD73</f>
        <v>0</v>
      </c>
      <c r="G73" s="149"/>
      <c r="H73" s="148">
        <f>$BD73</f>
        <v>0</v>
      </c>
      <c r="I73" s="149"/>
      <c r="J73" s="148">
        <f>$BD73</f>
        <v>0</v>
      </c>
      <c r="K73" s="149"/>
      <c r="L73" s="148">
        <f>$BD73</f>
        <v>0</v>
      </c>
      <c r="M73" s="149"/>
      <c r="N73" s="148">
        <f>$BD73</f>
        <v>0</v>
      </c>
      <c r="O73" s="149"/>
      <c r="P73" s="148">
        <f>$BD73</f>
        <v>0</v>
      </c>
      <c r="Q73" s="149"/>
      <c r="R73" s="148">
        <f>$BD73</f>
        <v>0</v>
      </c>
      <c r="S73" s="149"/>
      <c r="T73" s="148">
        <f>$BD73</f>
        <v>0</v>
      </c>
      <c r="U73" s="149"/>
      <c r="V73" s="148">
        <f>$BD73</f>
        <v>0</v>
      </c>
      <c r="W73" s="149"/>
      <c r="X73" s="148">
        <f>$BD73</f>
        <v>0</v>
      </c>
      <c r="Y73" s="149"/>
      <c r="Z73" s="148">
        <f>$BD73</f>
        <v>0</v>
      </c>
      <c r="AA73" s="149"/>
      <c r="AB73" s="148">
        <f>$BD73</f>
        <v>0</v>
      </c>
      <c r="AC73" s="149"/>
      <c r="AD73" s="148">
        <f>$BD73</f>
        <v>0</v>
      </c>
      <c r="AE73" s="149"/>
      <c r="AF73" s="148">
        <f>$BD73</f>
        <v>0</v>
      </c>
      <c r="AG73" s="149"/>
      <c r="AH73" s="148">
        <f>$BD73</f>
        <v>0</v>
      </c>
      <c r="AI73" s="149"/>
      <c r="AJ73" s="148">
        <f>$BD73</f>
        <v>0</v>
      </c>
      <c r="AK73" s="149"/>
      <c r="AL73" s="148">
        <f>$BD73</f>
        <v>0</v>
      </c>
      <c r="AM73" s="149"/>
      <c r="AN73" s="148">
        <f>$BD73</f>
        <v>0</v>
      </c>
      <c r="AO73" s="149"/>
      <c r="AP73" s="148">
        <f>$BD73</f>
        <v>0</v>
      </c>
      <c r="AQ73" s="149"/>
      <c r="AR73" s="99"/>
      <c r="AS73" s="98"/>
      <c r="AT73" s="98"/>
      <c r="AU73" s="99"/>
      <c r="AV73" s="98"/>
      <c r="AW73" s="98"/>
      <c r="AX73" s="98"/>
      <c r="AY73" s="98"/>
      <c r="AZ73" s="98"/>
      <c r="BA73" s="98"/>
      <c r="BB73" s="98"/>
      <c r="BD73" s="88">
        <f ca="1">IF(I68="",0,VLOOKUP(I68,INDIRECT(CONCATENATE($K$111,"装備",$K$116,"$B$3:$q$146")),13,0))+IF($AI79="カスタム化",15,0)</f>
        <v>0</v>
      </c>
    </row>
    <row r="74" spans="1:54" ht="21" customHeight="1" hidden="1">
      <c r="A74" s="97"/>
      <c r="B74" s="164"/>
      <c r="C74" s="165"/>
      <c r="D74" s="165"/>
      <c r="E74" s="165"/>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99"/>
      <c r="AS74" s="98"/>
      <c r="AT74" s="98"/>
      <c r="AU74" s="99"/>
      <c r="AV74" s="98"/>
      <c r="AW74" s="98"/>
      <c r="AX74" s="98"/>
      <c r="AY74" s="98"/>
      <c r="AZ74" s="98"/>
      <c r="BA74" s="98"/>
      <c r="BB74" s="98"/>
    </row>
    <row r="75" spans="1:54" ht="28.5" customHeight="1" hidden="1">
      <c r="A75" s="97"/>
      <c r="B75" s="164" t="s">
        <v>696</v>
      </c>
      <c r="C75" s="165"/>
      <c r="D75" s="165"/>
      <c r="E75" s="165"/>
      <c r="F75" s="150"/>
      <c r="G75" s="151"/>
      <c r="H75" s="150"/>
      <c r="I75" s="151"/>
      <c r="J75" s="150"/>
      <c r="K75" s="151"/>
      <c r="L75" s="150"/>
      <c r="M75" s="151"/>
      <c r="N75" s="150"/>
      <c r="O75" s="151"/>
      <c r="P75" s="150"/>
      <c r="Q75" s="151"/>
      <c r="R75" s="150"/>
      <c r="S75" s="151"/>
      <c r="T75" s="150"/>
      <c r="U75" s="151"/>
      <c r="V75" s="150"/>
      <c r="W75" s="151"/>
      <c r="X75" s="150"/>
      <c r="Y75" s="151"/>
      <c r="Z75" s="150"/>
      <c r="AA75" s="151"/>
      <c r="AB75" s="150"/>
      <c r="AC75" s="151"/>
      <c r="AD75" s="150"/>
      <c r="AE75" s="151"/>
      <c r="AF75" s="150"/>
      <c r="AG75" s="151"/>
      <c r="AH75" s="150"/>
      <c r="AI75" s="151"/>
      <c r="AJ75" s="150"/>
      <c r="AK75" s="151"/>
      <c r="AL75" s="150"/>
      <c r="AM75" s="151"/>
      <c r="AN75" s="150"/>
      <c r="AO75" s="151"/>
      <c r="AP75" s="150"/>
      <c r="AQ75" s="151"/>
      <c r="AR75" s="99"/>
      <c r="AS75" s="98"/>
      <c r="AT75" s="98"/>
      <c r="AU75" s="99"/>
      <c r="AV75" s="98"/>
      <c r="AW75" s="98"/>
      <c r="AX75" s="98"/>
      <c r="AY75" s="98"/>
      <c r="AZ75" s="98"/>
      <c r="BA75" s="98"/>
      <c r="BB75" s="98"/>
    </row>
    <row r="76" spans="1:56" ht="22.5" customHeight="1" hidden="1">
      <c r="A76" s="97"/>
      <c r="B76" s="164"/>
      <c r="C76" s="165"/>
      <c r="D76" s="165"/>
      <c r="E76" s="165"/>
      <c r="F76" s="148">
        <f>$BD76</f>
        <v>0</v>
      </c>
      <c r="G76" s="149"/>
      <c r="H76" s="148">
        <f>$BD76</f>
        <v>0</v>
      </c>
      <c r="I76" s="149"/>
      <c r="J76" s="148">
        <f>$BD76</f>
        <v>0</v>
      </c>
      <c r="K76" s="149"/>
      <c r="L76" s="148">
        <f>$BD76</f>
        <v>0</v>
      </c>
      <c r="M76" s="149"/>
      <c r="N76" s="148">
        <f>$BD76</f>
        <v>0</v>
      </c>
      <c r="O76" s="149"/>
      <c r="P76" s="148">
        <f>$BD76</f>
        <v>0</v>
      </c>
      <c r="Q76" s="149"/>
      <c r="R76" s="148">
        <f>$BD76</f>
        <v>0</v>
      </c>
      <c r="S76" s="149"/>
      <c r="T76" s="148">
        <f>$BD76</f>
        <v>0</v>
      </c>
      <c r="U76" s="149"/>
      <c r="V76" s="148">
        <f>$BD76</f>
        <v>0</v>
      </c>
      <c r="W76" s="149"/>
      <c r="X76" s="148">
        <f>$BD76</f>
        <v>0</v>
      </c>
      <c r="Y76" s="149"/>
      <c r="Z76" s="148">
        <f>$BD76</f>
        <v>0</v>
      </c>
      <c r="AA76" s="149"/>
      <c r="AB76" s="148">
        <f>$BD76</f>
        <v>0</v>
      </c>
      <c r="AC76" s="149"/>
      <c r="AD76" s="148">
        <f>$BD76</f>
        <v>0</v>
      </c>
      <c r="AE76" s="149"/>
      <c r="AF76" s="148">
        <f>$BD76</f>
        <v>0</v>
      </c>
      <c r="AG76" s="149"/>
      <c r="AH76" s="148">
        <f>$BD76</f>
        <v>0</v>
      </c>
      <c r="AI76" s="149"/>
      <c r="AJ76" s="148">
        <f>$BD76</f>
        <v>0</v>
      </c>
      <c r="AK76" s="149"/>
      <c r="AL76" s="148">
        <f>$BD76</f>
        <v>0</v>
      </c>
      <c r="AM76" s="149"/>
      <c r="AN76" s="148">
        <f>$BD76</f>
        <v>0</v>
      </c>
      <c r="AO76" s="149"/>
      <c r="AP76" s="148">
        <f>$BD76</f>
        <v>0</v>
      </c>
      <c r="AQ76" s="149"/>
      <c r="AR76" s="99"/>
      <c r="AS76" s="98"/>
      <c r="AT76" s="98"/>
      <c r="AU76" s="99"/>
      <c r="AV76" s="98"/>
      <c r="AW76" s="98"/>
      <c r="AX76" s="98"/>
      <c r="AY76" s="98"/>
      <c r="AZ76" s="98"/>
      <c r="BA76" s="98"/>
      <c r="BB76" s="98"/>
      <c r="BD76" s="88">
        <f ca="1">IF(I68="",0,VLOOKUP(I68,INDIRECT(CONCATENATE($K$111,"装備",$K$116,"$B$3:$q$146")),14,0))</f>
        <v>0</v>
      </c>
    </row>
    <row r="77" spans="1:54" ht="25.5" customHeight="1" hidden="1">
      <c r="A77" s="97"/>
      <c r="B77" s="188"/>
      <c r="C77" s="189"/>
      <c r="D77" s="189"/>
      <c r="E77" s="189"/>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1"/>
      <c r="AS77" s="98"/>
      <c r="AT77" s="98"/>
      <c r="AU77" s="99"/>
      <c r="AV77" s="98"/>
      <c r="AW77" s="98"/>
      <c r="AX77" s="98"/>
      <c r="AY77" s="98"/>
      <c r="AZ77" s="98"/>
      <c r="BA77" s="98"/>
      <c r="BB77" s="98"/>
    </row>
    <row r="78" spans="1:54" ht="20.25" customHeight="1" hidden="1">
      <c r="A78" s="97"/>
      <c r="B78" s="169" t="s">
        <v>125</v>
      </c>
      <c r="C78" s="170"/>
      <c r="D78" s="170"/>
      <c r="E78" s="170"/>
      <c r="F78" s="170"/>
      <c r="G78" s="170"/>
      <c r="H78" s="170"/>
      <c r="I78" s="170"/>
      <c r="J78" s="170"/>
      <c r="K78" s="170"/>
      <c r="L78" s="143"/>
      <c r="M78" s="169" t="s">
        <v>457</v>
      </c>
      <c r="N78" s="170"/>
      <c r="O78" s="170"/>
      <c r="P78" s="170"/>
      <c r="Q78" s="170"/>
      <c r="R78" s="170"/>
      <c r="S78" s="170"/>
      <c r="T78" s="170"/>
      <c r="U78" s="143"/>
      <c r="V78" s="169" t="s">
        <v>459</v>
      </c>
      <c r="W78" s="170"/>
      <c r="X78" s="143"/>
      <c r="Y78" s="169" t="s">
        <v>460</v>
      </c>
      <c r="Z78" s="170"/>
      <c r="AA78" s="143"/>
      <c r="AB78" s="179" t="s">
        <v>1</v>
      </c>
      <c r="AC78" s="180"/>
      <c r="AD78" s="181"/>
      <c r="AE78" s="205" t="s">
        <v>697</v>
      </c>
      <c r="AF78" s="206"/>
      <c r="AG78" s="206"/>
      <c r="AH78" s="207"/>
      <c r="AI78" s="229"/>
      <c r="AJ78" s="230"/>
      <c r="AK78" s="230"/>
      <c r="AL78" s="230"/>
      <c r="AM78" s="230"/>
      <c r="AN78" s="230"/>
      <c r="AO78" s="230"/>
      <c r="AP78" s="230"/>
      <c r="AQ78" s="230"/>
      <c r="AR78" s="231"/>
      <c r="AS78" s="98"/>
      <c r="AT78" s="84"/>
      <c r="AU78" s="99"/>
      <c r="AV78" s="98"/>
      <c r="AW78" s="98"/>
      <c r="AX78" s="98"/>
      <c r="AY78" s="98"/>
      <c r="AZ78" s="98"/>
      <c r="BA78" s="98"/>
      <c r="BB78" s="98"/>
    </row>
    <row r="79" spans="1:54" ht="17.25" customHeight="1" hidden="1">
      <c r="A79" s="97"/>
      <c r="B79" s="176">
        <f ca="1">IF(I68="","",VLOOKUP(I68,INDIRECT(CONCATENATE($K$111,"装備",$K$116,"$B$3:$m$146")),3,0))</f>
      </c>
      <c r="C79" s="177"/>
      <c r="D79" s="177"/>
      <c r="E79" s="177"/>
      <c r="F79" s="177"/>
      <c r="G79" s="177"/>
      <c r="H79" s="177"/>
      <c r="I79" s="177"/>
      <c r="J79" s="177"/>
      <c r="K79" s="177"/>
      <c r="L79" s="178"/>
      <c r="M79" s="176">
        <f ca="1">IF(I68="","",VLOOKUP(I68,INDIRECT(CONCATENATE($K$111,"装備",$K$116,"$B$3:$m$146")),4,0))</f>
      </c>
      <c r="N79" s="177"/>
      <c r="O79" s="177"/>
      <c r="P79" s="177"/>
      <c r="Q79" s="177"/>
      <c r="R79" s="177"/>
      <c r="S79" s="177"/>
      <c r="T79" s="177"/>
      <c r="U79" s="178"/>
      <c r="V79" s="173">
        <f ca="1">IF(I68="","",VLOOKUP(I68,INDIRECT(CONCATENATE($K$111,"装備",$K$116,"$B$3:$m$146")),6,0))</f>
      </c>
      <c r="W79" s="174"/>
      <c r="X79" s="175"/>
      <c r="Y79" s="173">
        <f ca="1">IF(I68="","",VLOOKUP(I68,INDIRECT(CONCATENATE($K$111,"装備",$K$116,"$B$3:$m$146")),7,0))</f>
      </c>
      <c r="Z79" s="174"/>
      <c r="AA79" s="175"/>
      <c r="AB79" s="157">
        <f ca="1">IF(I68="","",VLOOKUP(I68,INDIRECT(CONCATENATE($K$111,"装備",$K$116,"$B$3:$m$146")),8,0))</f>
      </c>
      <c r="AC79" s="158"/>
      <c r="AD79" s="159"/>
      <c r="AE79" s="185">
        <f ca="1">IF(I68="","",VLOOKUP(I68,INDIRECT(CONCATENATE($K$111,"装備",$K$116,"$B$3:$q$146")),16,0))</f>
      </c>
      <c r="AF79" s="186"/>
      <c r="AG79" s="186"/>
      <c r="AH79" s="187"/>
      <c r="AI79" s="208"/>
      <c r="AJ79" s="209"/>
      <c r="AK79" s="209"/>
      <c r="AL79" s="209"/>
      <c r="AM79" s="209"/>
      <c r="AN79" s="209"/>
      <c r="AO79" s="209"/>
      <c r="AP79" s="209"/>
      <c r="AQ79" s="209"/>
      <c r="AR79" s="210"/>
      <c r="AS79" s="98"/>
      <c r="AT79" s="98"/>
      <c r="AU79" s="99"/>
      <c r="AV79" s="98"/>
      <c r="AW79" s="98"/>
      <c r="AX79" s="98"/>
      <c r="AY79" s="98"/>
      <c r="AZ79" s="98"/>
      <c r="BA79" s="98"/>
      <c r="BB79" s="98"/>
    </row>
    <row r="80" spans="1:54" ht="12" customHeight="1" hidden="1">
      <c r="A80" s="97"/>
      <c r="B80" s="179" t="s">
        <v>465</v>
      </c>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1"/>
      <c r="AS80" s="98"/>
      <c r="AT80" s="98"/>
      <c r="AU80" s="99"/>
      <c r="AV80" s="98"/>
      <c r="AW80" s="98"/>
      <c r="AX80" s="98"/>
      <c r="AY80" s="98"/>
      <c r="AZ80" s="98"/>
      <c r="BA80" s="98"/>
      <c r="BB80" s="98"/>
    </row>
    <row r="81" spans="1:54" ht="48.75" customHeight="1" hidden="1">
      <c r="A81" s="97"/>
      <c r="B81" s="182">
        <f ca="1">IF(I68="","",VLOOKUP(I68,INDIRECT(CONCATENATE($K$111,"装備",$K$116,"$B$3:$m$146")),12,0))</f>
      </c>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4"/>
      <c r="AS81" s="98"/>
      <c r="AT81" s="98"/>
      <c r="AU81" s="99"/>
      <c r="AV81" s="98"/>
      <c r="AW81" s="98"/>
      <c r="AX81" s="98"/>
      <c r="AY81" s="98"/>
      <c r="AZ81" s="98"/>
      <c r="BA81" s="98"/>
      <c r="BB81" s="98"/>
    </row>
    <row r="82" spans="1:54" ht="120" customHeight="1" hidden="1">
      <c r="A82" s="97"/>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98"/>
      <c r="AT82" s="98"/>
      <c r="AU82" s="99"/>
      <c r="AV82" s="98"/>
      <c r="AW82" s="98"/>
      <c r="AX82" s="98"/>
      <c r="AY82" s="98"/>
      <c r="AZ82" s="98"/>
      <c r="BA82" s="98"/>
      <c r="BB82" s="98"/>
    </row>
    <row r="83" spans="1:54" ht="16.5" customHeight="1">
      <c r="A83" s="97"/>
      <c r="B83" s="126" t="s">
        <v>130</v>
      </c>
      <c r="C83" s="126"/>
      <c r="D83" s="22"/>
      <c r="E83" s="22"/>
      <c r="F83" s="22"/>
      <c r="G83" s="22"/>
      <c r="H83" s="22"/>
      <c r="I83" s="22"/>
      <c r="J83" s="22"/>
      <c r="K83" s="22"/>
      <c r="L83" s="22"/>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98"/>
      <c r="AT83" s="98"/>
      <c r="AU83" s="99"/>
      <c r="AV83" s="98"/>
      <c r="AW83" s="98"/>
      <c r="AX83" s="98"/>
      <c r="AY83" s="98"/>
      <c r="AZ83" s="98"/>
      <c r="BA83" s="98"/>
      <c r="BB83" s="98"/>
    </row>
    <row r="84" spans="1:54" ht="16.5" customHeight="1">
      <c r="A84" s="97"/>
      <c r="B84" s="248" t="s">
        <v>432</v>
      </c>
      <c r="C84" s="248"/>
      <c r="D84" s="248"/>
      <c r="E84" s="248"/>
      <c r="F84" s="248"/>
      <c r="G84" s="248"/>
      <c r="H84" s="248"/>
      <c r="I84" s="248"/>
      <c r="J84" s="248"/>
      <c r="K84" s="248"/>
      <c r="L84" s="248"/>
      <c r="M84" s="248"/>
      <c r="N84" s="250" t="s">
        <v>727</v>
      </c>
      <c r="O84" s="250"/>
      <c r="P84" s="250"/>
      <c r="Q84" s="250"/>
      <c r="R84" s="249" t="s">
        <v>728</v>
      </c>
      <c r="S84" s="249"/>
      <c r="T84" s="249"/>
      <c r="U84" s="249"/>
      <c r="V84" s="248" t="s">
        <v>729</v>
      </c>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111" t="s">
        <v>463</v>
      </c>
      <c r="AT84" s="40" t="s">
        <v>464</v>
      </c>
      <c r="AU84" s="99"/>
      <c r="AV84" s="98"/>
      <c r="AW84" s="98"/>
      <c r="AX84" s="98"/>
      <c r="AY84" s="98"/>
      <c r="AZ84" s="98"/>
      <c r="BA84" s="98"/>
      <c r="BB84" s="98"/>
    </row>
    <row r="85" spans="1:54" ht="30.75" customHeight="1">
      <c r="A85" s="97"/>
      <c r="B85" s="244" t="s">
        <v>60</v>
      </c>
      <c r="C85" s="244"/>
      <c r="D85" s="244"/>
      <c r="E85" s="244"/>
      <c r="F85" s="244"/>
      <c r="G85" s="244"/>
      <c r="H85" s="244"/>
      <c r="I85" s="244"/>
      <c r="J85" s="244"/>
      <c r="K85" s="244"/>
      <c r="L85" s="244"/>
      <c r="M85" s="244"/>
      <c r="N85" s="245" t="str">
        <f aca="true" ca="1" t="shared" si="0" ref="N85:N93">IF(B85="","",VLOOKUP(B85,INDIRECT(CONCATENATE($K$111,"技能",$K$116,"$B$3:$i$146")),2,0))</f>
        <v>白兵戦</v>
      </c>
      <c r="O85" s="245"/>
      <c r="P85" s="245"/>
      <c r="Q85" s="245"/>
      <c r="R85" s="246">
        <f aca="true" ca="1" t="shared" si="1" ref="R85:R93">IF(B85="","",VLOOKUP(B85,INDIRECT(CONCATENATE($K$111,"技能",$K$116,"$B$3:$i$146")),3,0))</f>
        <v>0</v>
      </c>
      <c r="S85" s="246"/>
      <c r="T85" s="246"/>
      <c r="U85" s="246"/>
      <c r="V85" s="247" t="str">
        <f aca="true" ca="1" t="shared" si="2" ref="V85:V93">IF(B85="","",VLOOKUP(B85,INDIRECT(CONCATENATE($K$111,"技能",$K$116,"$B$3:$i$146")),4,0))</f>
        <v>白兵戦において素手で行う攻撃判定が３になります。</v>
      </c>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112">
        <f aca="true" ca="1" t="shared" si="3" ref="AS85:AS93">IF(B85="","",VLOOKUP(B85,INDIRECT(CONCATENATE($K$111,"技能",$K$116,"$B$3:$i$146")),5,0))</f>
        <v>0</v>
      </c>
      <c r="AT85" s="28">
        <f aca="true" ca="1" t="shared" si="4" ref="AT85:AT93">IF(B85="","",IF(AND(VLOOKUP(B85,INDIRECT(CONCATENATE($K$111,"技能",$K$116,"$B$3:$i$146")),8,0)&lt;&gt;$F$95,VLOOKUP(B85,INDIRECT(CONCATENATE($K$111,"技能",$K$116,"$B$3:$i$146")),8,0)&lt;&gt;"",$L$2=$K$105),VLOOKUP(B85,INDIRECT(CONCATENATE($K$111,"技能",$K$116,"$B$3:$i$146")),6,0)+15,VLOOKUP(B85,INDIRECT(CONCATENATE($K$111,"技能",$K$116,"$B$3:$i$146")),6,0)))</f>
        <v>10</v>
      </c>
      <c r="AU85" s="99"/>
      <c r="AV85" s="98"/>
      <c r="AW85" s="98"/>
      <c r="AX85" s="98"/>
      <c r="AY85" s="98"/>
      <c r="AZ85" s="98"/>
      <c r="BA85" s="98"/>
      <c r="BB85" s="98"/>
    </row>
    <row r="86" spans="1:54" ht="30.75" customHeight="1">
      <c r="A86" s="97"/>
      <c r="B86" s="244" t="s">
        <v>821</v>
      </c>
      <c r="C86" s="244"/>
      <c r="D86" s="244"/>
      <c r="E86" s="244"/>
      <c r="F86" s="244"/>
      <c r="G86" s="244"/>
      <c r="H86" s="244"/>
      <c r="I86" s="244"/>
      <c r="J86" s="244"/>
      <c r="K86" s="244"/>
      <c r="L86" s="244"/>
      <c r="M86" s="244"/>
      <c r="N86" s="245" t="str">
        <f ca="1" t="shared" si="0"/>
        <v>行動</v>
      </c>
      <c r="O86" s="245"/>
      <c r="P86" s="245"/>
      <c r="Q86" s="245"/>
      <c r="R86" s="246">
        <f ca="1" t="shared" si="1"/>
        <v>0</v>
      </c>
      <c r="S86" s="246"/>
      <c r="T86" s="246"/>
      <c r="U86" s="246"/>
      <c r="V86" s="247" t="str">
        <f ca="1" t="shared" si="2"/>
        <v>直射攻撃において、攻撃判定のサイコロの目を－１します（０にはなりません）。なお移動した直後の［狙撃］はできません。</v>
      </c>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112">
        <f ca="1" t="shared" si="3"/>
        <v>0</v>
      </c>
      <c r="AT86" s="28">
        <f ca="1" t="shared" si="4"/>
        <v>40</v>
      </c>
      <c r="AU86" s="99"/>
      <c r="AV86" s="98"/>
      <c r="AW86" s="98"/>
      <c r="AX86" s="98"/>
      <c r="AY86" s="98"/>
      <c r="AZ86" s="98"/>
      <c r="BA86" s="98"/>
      <c r="BB86" s="98"/>
    </row>
    <row r="87" spans="1:54" ht="18.75" customHeight="1">
      <c r="A87" s="97"/>
      <c r="B87" s="244" t="s">
        <v>35</v>
      </c>
      <c r="C87" s="244"/>
      <c r="D87" s="244"/>
      <c r="E87" s="244"/>
      <c r="F87" s="244"/>
      <c r="G87" s="244"/>
      <c r="H87" s="244"/>
      <c r="I87" s="244"/>
      <c r="J87" s="244"/>
      <c r="K87" s="244"/>
      <c r="L87" s="244"/>
      <c r="M87" s="244"/>
      <c r="N87" s="245" t="str">
        <f ca="1" t="shared" si="0"/>
        <v>常時</v>
      </c>
      <c r="O87" s="245"/>
      <c r="P87" s="245"/>
      <c r="Q87" s="245"/>
      <c r="R87" s="246">
        <f ca="1" t="shared" si="1"/>
        <v>0</v>
      </c>
      <c r="S87" s="246"/>
      <c r="T87" s="246"/>
      <c r="U87" s="246"/>
      <c r="V87" s="247" t="str">
        <f ca="1" t="shared" si="2"/>
        <v>ブッシュなどの半遮蔽効果を得られません。</v>
      </c>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112">
        <f ca="1" t="shared" si="3"/>
        <v>0</v>
      </c>
      <c r="AT87" s="28">
        <f ca="1" t="shared" si="4"/>
        <v>-20</v>
      </c>
      <c r="AU87" s="99"/>
      <c r="AV87" s="98"/>
      <c r="AW87" s="98"/>
      <c r="AX87" s="98"/>
      <c r="AY87" s="98"/>
      <c r="AZ87" s="98"/>
      <c r="BA87" s="98"/>
      <c r="BB87" s="98"/>
    </row>
    <row r="88" spans="1:54" ht="15.75" customHeight="1">
      <c r="A88" s="97"/>
      <c r="B88" s="244" t="s">
        <v>90</v>
      </c>
      <c r="C88" s="244"/>
      <c r="D88" s="244"/>
      <c r="E88" s="244"/>
      <c r="F88" s="244"/>
      <c r="G88" s="244"/>
      <c r="H88" s="244"/>
      <c r="I88" s="244"/>
      <c r="J88" s="244"/>
      <c r="K88" s="244"/>
      <c r="L88" s="244"/>
      <c r="M88" s="244"/>
      <c r="N88" s="245">
        <f ca="1" t="shared" si="0"/>
      </c>
      <c r="O88" s="245"/>
      <c r="P88" s="245"/>
      <c r="Q88" s="245"/>
      <c r="R88" s="246">
        <f ca="1" t="shared" si="1"/>
      </c>
      <c r="S88" s="246"/>
      <c r="T88" s="246"/>
      <c r="U88" s="246"/>
      <c r="V88" s="247">
        <f ca="1" t="shared" si="2"/>
      </c>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112">
        <f ca="1" t="shared" si="3"/>
      </c>
      <c r="AT88" s="28">
        <f ca="1" t="shared" si="4"/>
      </c>
      <c r="AU88" s="99"/>
      <c r="AV88" s="98"/>
      <c r="AW88" s="98"/>
      <c r="AX88" s="98"/>
      <c r="AY88" s="98"/>
      <c r="AZ88" s="98"/>
      <c r="BA88" s="98"/>
      <c r="BB88" s="98"/>
    </row>
    <row r="89" spans="1:54" ht="9.75" customHeight="1" hidden="1">
      <c r="A89" s="97"/>
      <c r="B89" s="244" t="s">
        <v>90</v>
      </c>
      <c r="C89" s="244"/>
      <c r="D89" s="244"/>
      <c r="E89" s="244"/>
      <c r="F89" s="244"/>
      <c r="G89" s="244"/>
      <c r="H89" s="244"/>
      <c r="I89" s="244"/>
      <c r="J89" s="244"/>
      <c r="K89" s="244"/>
      <c r="L89" s="244"/>
      <c r="M89" s="244"/>
      <c r="N89" s="245">
        <f ca="1" t="shared" si="0"/>
      </c>
      <c r="O89" s="245"/>
      <c r="P89" s="245"/>
      <c r="Q89" s="245"/>
      <c r="R89" s="246">
        <f ca="1" t="shared" si="1"/>
      </c>
      <c r="S89" s="246"/>
      <c r="T89" s="246"/>
      <c r="U89" s="246"/>
      <c r="V89" s="247">
        <f ca="1" t="shared" si="2"/>
      </c>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112">
        <f ca="1" t="shared" si="3"/>
      </c>
      <c r="AT89" s="28">
        <f ca="1" t="shared" si="4"/>
      </c>
      <c r="AU89" s="99"/>
      <c r="AV89" s="98"/>
      <c r="AW89" s="98"/>
      <c r="AX89" s="98"/>
      <c r="AY89" s="98"/>
      <c r="AZ89" s="98"/>
      <c r="BA89" s="98"/>
      <c r="BB89" s="98"/>
    </row>
    <row r="90" spans="1:54" ht="18" customHeight="1" hidden="1">
      <c r="A90" s="97"/>
      <c r="B90" s="244"/>
      <c r="C90" s="244"/>
      <c r="D90" s="244"/>
      <c r="E90" s="244"/>
      <c r="F90" s="244"/>
      <c r="G90" s="244"/>
      <c r="H90" s="244"/>
      <c r="I90" s="244"/>
      <c r="J90" s="244"/>
      <c r="K90" s="244"/>
      <c r="L90" s="244"/>
      <c r="M90" s="244"/>
      <c r="N90" s="245">
        <f ca="1" t="shared" si="0"/>
      </c>
      <c r="O90" s="245"/>
      <c r="P90" s="245"/>
      <c r="Q90" s="245"/>
      <c r="R90" s="246">
        <f ca="1" t="shared" si="1"/>
      </c>
      <c r="S90" s="246"/>
      <c r="T90" s="246"/>
      <c r="U90" s="246"/>
      <c r="V90" s="247">
        <f ca="1" t="shared" si="2"/>
      </c>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112">
        <f ca="1" t="shared" si="3"/>
      </c>
      <c r="AT90" s="28">
        <f ca="1" t="shared" si="4"/>
      </c>
      <c r="AU90" s="99"/>
      <c r="AV90" s="98"/>
      <c r="AW90" s="98"/>
      <c r="AX90" s="98"/>
      <c r="AY90" s="98"/>
      <c r="AZ90" s="98"/>
      <c r="BA90" s="98"/>
      <c r="BB90" s="98"/>
    </row>
    <row r="91" spans="1:54" ht="20.25" customHeight="1" hidden="1">
      <c r="A91" s="97"/>
      <c r="B91" s="244" t="s">
        <v>90</v>
      </c>
      <c r="C91" s="244"/>
      <c r="D91" s="244"/>
      <c r="E91" s="244"/>
      <c r="F91" s="244"/>
      <c r="G91" s="244"/>
      <c r="H91" s="244"/>
      <c r="I91" s="244"/>
      <c r="J91" s="244"/>
      <c r="K91" s="244"/>
      <c r="L91" s="244"/>
      <c r="M91" s="244"/>
      <c r="N91" s="245">
        <f ca="1" t="shared" si="0"/>
      </c>
      <c r="O91" s="245"/>
      <c r="P91" s="245"/>
      <c r="Q91" s="245"/>
      <c r="R91" s="246">
        <f ca="1" t="shared" si="1"/>
      </c>
      <c r="S91" s="246"/>
      <c r="T91" s="246"/>
      <c r="U91" s="246"/>
      <c r="V91" s="247">
        <f ca="1" t="shared" si="2"/>
      </c>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112">
        <f ca="1" t="shared" si="3"/>
      </c>
      <c r="AT91" s="28">
        <f ca="1" t="shared" si="4"/>
      </c>
      <c r="AU91" s="99"/>
      <c r="AV91" s="98"/>
      <c r="AW91" s="98"/>
      <c r="AX91" s="98"/>
      <c r="AY91" s="98"/>
      <c r="AZ91" s="98"/>
      <c r="BA91" s="98"/>
      <c r="BB91" s="98"/>
    </row>
    <row r="92" spans="1:54" ht="19.5" customHeight="1" hidden="1">
      <c r="A92" s="97"/>
      <c r="B92" s="244"/>
      <c r="C92" s="244"/>
      <c r="D92" s="244"/>
      <c r="E92" s="244"/>
      <c r="F92" s="244"/>
      <c r="G92" s="244"/>
      <c r="H92" s="244"/>
      <c r="I92" s="244"/>
      <c r="J92" s="244"/>
      <c r="K92" s="244"/>
      <c r="L92" s="244"/>
      <c r="M92" s="244"/>
      <c r="N92" s="245">
        <f ca="1" t="shared" si="0"/>
      </c>
      <c r="O92" s="245"/>
      <c r="P92" s="245"/>
      <c r="Q92" s="245"/>
      <c r="R92" s="246">
        <f ca="1" t="shared" si="1"/>
      </c>
      <c r="S92" s="246"/>
      <c r="T92" s="246"/>
      <c r="U92" s="246"/>
      <c r="V92" s="247">
        <f ca="1" t="shared" si="2"/>
      </c>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112">
        <f ca="1" t="shared" si="3"/>
      </c>
      <c r="AT92" s="28">
        <f ca="1" t="shared" si="4"/>
      </c>
      <c r="AU92" s="99"/>
      <c r="AV92" s="98"/>
      <c r="AW92" s="98"/>
      <c r="AX92" s="98"/>
      <c r="AY92" s="98"/>
      <c r="AZ92" s="98"/>
      <c r="BA92" s="98"/>
      <c r="BB92" s="98"/>
    </row>
    <row r="93" spans="1:54" ht="23.25" customHeight="1" hidden="1">
      <c r="A93" s="97"/>
      <c r="B93" s="244"/>
      <c r="C93" s="244"/>
      <c r="D93" s="244"/>
      <c r="E93" s="244"/>
      <c r="F93" s="244"/>
      <c r="G93" s="244"/>
      <c r="H93" s="244"/>
      <c r="I93" s="244"/>
      <c r="J93" s="244"/>
      <c r="K93" s="244"/>
      <c r="L93" s="244"/>
      <c r="M93" s="244"/>
      <c r="N93" s="245">
        <f ca="1" t="shared" si="0"/>
      </c>
      <c r="O93" s="245"/>
      <c r="P93" s="245"/>
      <c r="Q93" s="245"/>
      <c r="R93" s="246">
        <f ca="1" t="shared" si="1"/>
      </c>
      <c r="S93" s="246"/>
      <c r="T93" s="246"/>
      <c r="U93" s="246"/>
      <c r="V93" s="247">
        <f ca="1" t="shared" si="2"/>
      </c>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112">
        <f ca="1" t="shared" si="3"/>
      </c>
      <c r="AT93" s="28">
        <f ca="1" t="shared" si="4"/>
      </c>
      <c r="AU93" s="99"/>
      <c r="AV93" s="98"/>
      <c r="AW93" s="98"/>
      <c r="AX93" s="98"/>
      <c r="AY93" s="98"/>
      <c r="AZ93" s="98"/>
      <c r="BA93" s="98"/>
      <c r="BB93" s="98"/>
    </row>
    <row r="94" spans="1:54" ht="16.5" customHeight="1" hidden="1">
      <c r="A94" s="97"/>
      <c r="B94" s="36"/>
      <c r="C94" s="36"/>
      <c r="D94" s="36"/>
      <c r="E94" s="36"/>
      <c r="F94" s="36"/>
      <c r="G94" s="36"/>
      <c r="H94" s="36"/>
      <c r="I94" s="36"/>
      <c r="J94" s="36"/>
      <c r="K94" s="98"/>
      <c r="L94" s="98"/>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36"/>
      <c r="AT94" s="36"/>
      <c r="AU94" s="99"/>
      <c r="AV94" s="98"/>
      <c r="AW94" s="98"/>
      <c r="AX94" s="98"/>
      <c r="AY94" s="98"/>
      <c r="AZ94" s="98"/>
      <c r="BA94" s="98"/>
      <c r="BB94" s="98"/>
    </row>
    <row r="95" spans="1:54" ht="23.25" customHeight="1" hidden="1">
      <c r="A95" s="97"/>
      <c r="B95" s="232" t="s">
        <v>131</v>
      </c>
      <c r="C95" s="233"/>
      <c r="D95" s="233"/>
      <c r="E95" s="234"/>
      <c r="F95" s="235" t="s">
        <v>90</v>
      </c>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7"/>
      <c r="AS95" s="36"/>
      <c r="AT95" s="36"/>
      <c r="AU95" s="99"/>
      <c r="AV95" s="98"/>
      <c r="AW95" s="98"/>
      <c r="AX95" s="98"/>
      <c r="AY95" s="98"/>
      <c r="AZ95" s="98"/>
      <c r="BA95" s="98"/>
      <c r="BB95" s="98"/>
    </row>
    <row r="96" spans="1:54" ht="11.25" customHeight="1" hidden="1">
      <c r="A96" s="97"/>
      <c r="B96" s="36"/>
      <c r="C96" s="36"/>
      <c r="D96" s="36"/>
      <c r="E96" s="36"/>
      <c r="F96" s="36"/>
      <c r="G96" s="36"/>
      <c r="H96" s="36"/>
      <c r="I96" s="36"/>
      <c r="J96" s="36"/>
      <c r="K96" s="98"/>
      <c r="L96" s="98"/>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36"/>
      <c r="AT96" s="36"/>
      <c r="AU96" s="99"/>
      <c r="AV96" s="98"/>
      <c r="AW96" s="98"/>
      <c r="AX96" s="98"/>
      <c r="AY96" s="98"/>
      <c r="AZ96" s="98"/>
      <c r="BA96" s="98"/>
      <c r="BB96" s="98"/>
    </row>
    <row r="97" spans="1:57" ht="13.5" customHeight="1">
      <c r="A97" s="97"/>
      <c r="B97" s="82" t="s">
        <v>132</v>
      </c>
      <c r="C97" s="114"/>
      <c r="D97" s="114"/>
      <c r="E97" s="114"/>
      <c r="F97" s="114"/>
      <c r="G97" s="114"/>
      <c r="H97" s="114"/>
      <c r="I97" s="114"/>
      <c r="J97" s="114"/>
      <c r="K97" s="108"/>
      <c r="L97" s="108"/>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6"/>
      <c r="AS97" s="113" t="s">
        <v>133</v>
      </c>
      <c r="AT97" s="75" t="s">
        <v>134</v>
      </c>
      <c r="AU97" s="99"/>
      <c r="AV97" s="98"/>
      <c r="AW97" s="98"/>
      <c r="AX97" s="98"/>
      <c r="AY97" s="98"/>
      <c r="AZ97" s="98"/>
      <c r="BA97" s="98"/>
      <c r="BB97" s="98"/>
      <c r="BE97" s="88" t="s">
        <v>591</v>
      </c>
    </row>
    <row r="98" spans="1:61" ht="23.25" customHeight="1">
      <c r="A98" s="97"/>
      <c r="B98" s="238"/>
      <c r="C98" s="239"/>
      <c r="D98" s="239"/>
      <c r="E98" s="239"/>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40"/>
      <c r="AS98" s="112">
        <f>(4+SUM(AS19:AS81)+SUM(AS85:AS93))*IF(OR(AS20="×",AS36="×",AS52="×",AS68="×"),0,1)</f>
        <v>0</v>
      </c>
      <c r="AT98" s="43">
        <f>SUM(AT9:AT93)</f>
        <v>95</v>
      </c>
      <c r="AU98" s="99"/>
      <c r="AV98" s="98"/>
      <c r="AW98" s="98"/>
      <c r="AX98" s="98"/>
      <c r="AY98" s="98"/>
      <c r="AZ98" s="98"/>
      <c r="BA98" s="98"/>
      <c r="BB98" s="98"/>
      <c r="BE98" s="107" t="s">
        <v>570</v>
      </c>
      <c r="BF98" s="108" t="s">
        <v>693</v>
      </c>
      <c r="BG98" s="108" t="s">
        <v>692</v>
      </c>
      <c r="BH98" s="108" t="s">
        <v>694</v>
      </c>
      <c r="BI98" s="109" t="s">
        <v>698</v>
      </c>
    </row>
    <row r="99" spans="1:61" ht="19.5" customHeight="1">
      <c r="A99" s="97"/>
      <c r="B99" s="241"/>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3"/>
      <c r="AS99" s="98"/>
      <c r="AT99" s="98"/>
      <c r="AU99" s="99"/>
      <c r="AV99" s="98"/>
      <c r="AW99" s="98"/>
      <c r="AX99" s="98"/>
      <c r="AY99" s="98"/>
      <c r="AZ99" s="98"/>
      <c r="BA99" s="98"/>
      <c r="BB99" s="98"/>
      <c r="BE99" s="97">
        <f>ROUND(BE100/8*10,0)</f>
        <v>8</v>
      </c>
      <c r="BF99" s="98">
        <f>ROUND(BF100/6*10,0)</f>
        <v>10</v>
      </c>
      <c r="BG99" s="98">
        <f>ROUND(BG100/5*10,0)</f>
        <v>0</v>
      </c>
      <c r="BH99" s="98">
        <f>ROUND(BH100/5*10,0)</f>
        <v>0</v>
      </c>
      <c r="BI99" s="99">
        <f>ROUND(BI100/6.7*10,0)</f>
        <v>0</v>
      </c>
    </row>
    <row r="100" spans="1:61" ht="15" customHeight="1">
      <c r="A100" s="110"/>
      <c r="B100" s="93"/>
      <c r="C100" s="93"/>
      <c r="D100" s="93"/>
      <c r="E100" s="93"/>
      <c r="F100" s="93"/>
      <c r="G100" s="93"/>
      <c r="H100" s="93"/>
      <c r="I100" s="127"/>
      <c r="J100" s="127"/>
      <c r="K100" s="127"/>
      <c r="L100" s="127"/>
      <c r="M100" s="127"/>
      <c r="N100" s="127"/>
      <c r="O100" s="127"/>
      <c r="P100" s="127"/>
      <c r="Q100" s="127"/>
      <c r="R100" s="127"/>
      <c r="S100" s="127"/>
      <c r="T100" s="127"/>
      <c r="U100" s="127"/>
      <c r="V100" s="127"/>
      <c r="W100" s="127"/>
      <c r="X100" s="127"/>
      <c r="Y100" s="127"/>
      <c r="Z100" s="127"/>
      <c r="AA100" s="93"/>
      <c r="AB100" s="93"/>
      <c r="AC100" s="93"/>
      <c r="AD100" s="93"/>
      <c r="AE100" s="93"/>
      <c r="AF100" s="93"/>
      <c r="AG100" s="93"/>
      <c r="AH100" s="93"/>
      <c r="AI100" s="93"/>
      <c r="AJ100" s="93"/>
      <c r="AK100" s="93"/>
      <c r="AL100" s="93"/>
      <c r="AM100" s="93"/>
      <c r="AN100" s="128"/>
      <c r="AO100" s="128"/>
      <c r="AP100" s="128"/>
      <c r="AQ100" s="128"/>
      <c r="AR100" s="128"/>
      <c r="AS100" s="128"/>
      <c r="AT100" s="129"/>
      <c r="AU100" s="101"/>
      <c r="AV100" s="98"/>
      <c r="AW100" s="98"/>
      <c r="AX100" s="98"/>
      <c r="AY100" s="98"/>
      <c r="AZ100" s="98"/>
      <c r="BA100" s="98"/>
      <c r="BB100" s="98"/>
      <c r="BE100" s="110">
        <f>$E$13</f>
        <v>6</v>
      </c>
      <c r="BF100" s="100">
        <f>MAXA(BF105:BF177)+AVERAGE(BF113:BF121)</f>
        <v>6</v>
      </c>
      <c r="BG100" s="100">
        <f>SUM(BG103:BG121)</f>
        <v>0</v>
      </c>
      <c r="BH100" s="100">
        <f>$AS$98</f>
        <v>0</v>
      </c>
      <c r="BI100" s="101">
        <f>SUM(BI105:BI121)</f>
        <v>0</v>
      </c>
    </row>
    <row r="101" spans="2:46" ht="15" customHeight="1">
      <c r="B101" s="91"/>
      <c r="C101" s="91"/>
      <c r="D101" s="91"/>
      <c r="E101" s="91"/>
      <c r="F101" s="91"/>
      <c r="G101" s="91"/>
      <c r="H101" s="91"/>
      <c r="I101" s="79"/>
      <c r="J101" s="79"/>
      <c r="K101" s="79"/>
      <c r="L101" s="79"/>
      <c r="M101" s="79"/>
      <c r="N101" s="79"/>
      <c r="O101" s="79"/>
      <c r="P101" s="79"/>
      <c r="Q101" s="79"/>
      <c r="R101" s="79"/>
      <c r="S101" s="79"/>
      <c r="T101" s="79"/>
      <c r="U101" s="79"/>
      <c r="V101" s="79"/>
      <c r="W101" s="79"/>
      <c r="X101" s="79"/>
      <c r="Y101" s="79"/>
      <c r="Z101" s="79"/>
      <c r="AA101" s="91"/>
      <c r="AB101" s="91"/>
      <c r="AC101" s="91"/>
      <c r="AD101" s="91"/>
      <c r="AE101" s="91"/>
      <c r="AF101" s="91"/>
      <c r="AG101" s="91"/>
      <c r="AH101" s="91"/>
      <c r="AI101" s="91"/>
      <c r="AJ101" s="91"/>
      <c r="AK101" s="91"/>
      <c r="AL101" s="91"/>
      <c r="AM101" s="91"/>
      <c r="AN101" s="77"/>
      <c r="AO101" s="77"/>
      <c r="AP101" s="77"/>
      <c r="AQ101" s="77"/>
      <c r="AR101" s="77"/>
      <c r="AS101" s="78"/>
      <c r="AT101" s="81"/>
    </row>
    <row r="102" s="16" customFormat="1" ht="14.25" customHeight="1">
      <c r="B102" s="16" t="s">
        <v>135</v>
      </c>
    </row>
    <row r="103" spans="2:62" s="16" customFormat="1" ht="15" customHeight="1">
      <c r="B103" s="47" t="s">
        <v>118</v>
      </c>
      <c r="C103" s="47" t="s">
        <v>839</v>
      </c>
      <c r="D103" s="47"/>
      <c r="E103" s="47" t="s">
        <v>136</v>
      </c>
      <c r="F103" s="47"/>
      <c r="G103" s="47"/>
      <c r="H103" s="47"/>
      <c r="I103" s="47" t="s">
        <v>137</v>
      </c>
      <c r="J103" s="57"/>
      <c r="K103" s="64" t="s">
        <v>138</v>
      </c>
      <c r="L103" s="59" t="s">
        <v>131</v>
      </c>
      <c r="M103" s="58"/>
      <c r="N103" s="47"/>
      <c r="O103" s="47"/>
      <c r="Q103" s="16" t="s">
        <v>579</v>
      </c>
      <c r="T103" s="16" t="s">
        <v>581</v>
      </c>
      <c r="W103" s="16" t="s">
        <v>582</v>
      </c>
      <c r="AZ103" s="16" t="s">
        <v>592</v>
      </c>
      <c r="BE103" s="130"/>
      <c r="BF103" s="96"/>
      <c r="BG103" s="96">
        <f>IF($E$10="機械",1,)</f>
        <v>0</v>
      </c>
      <c r="BH103" s="96"/>
      <c r="BI103" s="131"/>
      <c r="BJ103" s="88"/>
    </row>
    <row r="104" spans="2:62" s="16" customFormat="1" ht="15" customHeight="1">
      <c r="B104" s="47" t="str">
        <f aca="true" ca="1" t="shared" si="5" ref="B104:B123">IF(INDIRECT(CONCATENATE($K$111,B$103,$K$116,$J104))=0,"",INDIRECT(CONCATENATE($K$111,B$103,$K$116,$J104)))</f>
        <v>人間</v>
      </c>
      <c r="C104" s="47" t="str">
        <f aca="true" ca="1" t="shared" si="6" ref="C104:C135">IF(INDIRECT(CONCATENATE($K$111,C$103,$K$116,$J104))=0,"",IF(OR(INDIRECT(CONCATENATE($K$111,C$103,$K$116,$I104))=0,INDIRECT(CONCATENATE($K$111,C$103,$K$116,$I104))=$F$95),INDIRECT(CONCATENATE($K$111,C$103,$K$116,$J104)),""))</f>
        <v>戒め</v>
      </c>
      <c r="D104" s="47"/>
      <c r="E104" s="47" t="str">
        <f aca="true" ca="1" t="shared" si="7" ref="E104:E135">IF(INDIRECT(CONCATENATE($K$111,E$103,$K$116,$J104))=0,"",INDIRECT(CONCATENATE($K$111,E$103,$K$116,$J104)))</f>
        <v>ピストル（拳銃）</v>
      </c>
      <c r="F104" s="47"/>
      <c r="G104" s="47"/>
      <c r="H104" s="47"/>
      <c r="I104" s="47" t="s">
        <v>139</v>
      </c>
      <c r="J104" s="57" t="s">
        <v>140</v>
      </c>
      <c r="K104" s="70" t="s">
        <v>571</v>
      </c>
      <c r="L104" s="60">
        <f aca="true" ca="1" t="shared" si="8" ref="L104:L114">IF(ISERROR(INDIRECT(CONCATENATE($K$111,L$103,$K$116,$J104))),"",INDIRECT(CONCATENATE($K$111,L$103,$K$116,$J104)))</f>
      </c>
      <c r="M104" s="58"/>
      <c r="N104" s="47"/>
      <c r="O104" s="47"/>
      <c r="Q104" s="119"/>
      <c r="R104" s="120"/>
      <c r="T104" s="119"/>
      <c r="U104" s="120"/>
      <c r="W104" s="119"/>
      <c r="X104" s="120"/>
      <c r="BE104" s="88"/>
      <c r="BF104" s="88"/>
      <c r="BG104" s="88"/>
      <c r="BH104" s="88"/>
      <c r="BI104" s="88"/>
      <c r="BJ104" s="88"/>
    </row>
    <row r="105" spans="2:62" s="16" customFormat="1" ht="15" customHeight="1">
      <c r="B105" s="47" t="str">
        <f ca="1" t="shared" si="5"/>
        <v>同人作家</v>
      </c>
      <c r="C105" s="47" t="str">
        <f ca="1" t="shared" si="6"/>
        <v>医療</v>
      </c>
      <c r="D105" s="47"/>
      <c r="E105" s="47" t="str">
        <f ca="1" t="shared" si="7"/>
        <v>サブマシンガン</v>
      </c>
      <c r="F105" s="47"/>
      <c r="G105" s="47"/>
      <c r="H105" s="47"/>
      <c r="I105" s="47" t="s">
        <v>141</v>
      </c>
      <c r="J105" s="57" t="s">
        <v>142</v>
      </c>
      <c r="K105" s="70" t="s">
        <v>143</v>
      </c>
      <c r="L105" s="60">
        <f ca="1" t="shared" si="8"/>
      </c>
      <c r="M105" s="58"/>
      <c r="N105" s="47"/>
      <c r="O105" s="47"/>
      <c r="Q105" s="121" t="str">
        <f>IF($I$20="","","A+B")</f>
        <v>A+B</v>
      </c>
      <c r="R105" s="122">
        <f>IF(Q105="",0,1)</f>
        <v>1</v>
      </c>
      <c r="T105" s="121" t="str">
        <f>IF($I$36="","","B+C")</f>
        <v>B+C</v>
      </c>
      <c r="U105" s="122">
        <f>IF(T105="",0,1)</f>
        <v>1</v>
      </c>
      <c r="W105" s="121">
        <f>IF($I$52="","","C+D")</f>
      </c>
      <c r="X105" s="122">
        <f>IF(W105="",0,1)</f>
        <v>0</v>
      </c>
      <c r="AZ105" s="16" t="s">
        <v>700</v>
      </c>
      <c r="BE105" s="130"/>
      <c r="BF105" s="96">
        <f ca="1">IF(ISNONTEXT(AN20),AN20,)+IF(I20="",0,VLOOKUP(I20,INDIRECT(CONCATENATE($K$111,"装備",$K$116,"$B$3:$q$146")),15,0))</f>
        <v>5</v>
      </c>
      <c r="BG105" s="96">
        <f ca="1">IF(I20="",0,VLOOKUP(I20,INDIRECT(CONCATENATE($K$111,"装備",$K$116,"$B$3:$r$146")),17,0))</f>
        <v>0</v>
      </c>
      <c r="BH105" s="96"/>
      <c r="BI105" s="131">
        <f ca="1">IF(I20="",0,VLOOKUP(I20,INDIRECT(CONCATENATE($K$111,"装備",$K$116,"$B$3:$s$146")),18,0))</f>
        <v>0</v>
      </c>
      <c r="BJ105" s="88"/>
    </row>
    <row r="106" spans="2:62" s="16" customFormat="1" ht="15" customHeight="1">
      <c r="B106" s="47" t="str">
        <f ca="1" t="shared" si="5"/>
        <v>神族</v>
      </c>
      <c r="C106" s="47" t="str">
        <f ca="1" t="shared" si="6"/>
        <v>隠蔽</v>
      </c>
      <c r="D106" s="47"/>
      <c r="E106" s="47" t="str">
        <f ca="1" t="shared" si="7"/>
        <v>小銃</v>
      </c>
      <c r="F106" s="47"/>
      <c r="G106" s="47"/>
      <c r="H106" s="47"/>
      <c r="I106" s="47" t="s">
        <v>144</v>
      </c>
      <c r="J106" s="57" t="s">
        <v>145</v>
      </c>
      <c r="K106" s="70" t="s">
        <v>572</v>
      </c>
      <c r="L106" s="60">
        <f ca="1" t="shared" si="8"/>
      </c>
      <c r="M106" s="58"/>
      <c r="N106" s="47"/>
      <c r="O106" s="47"/>
      <c r="Q106" s="121" t="str">
        <f>IF($I$20="","","A+C")</f>
        <v>A+C</v>
      </c>
      <c r="R106" s="122">
        <f>IF(Q106="",0,1)</f>
        <v>1</v>
      </c>
      <c r="T106" s="121" t="str">
        <f>IF($I$36="","","B+D")</f>
        <v>B+D</v>
      </c>
      <c r="U106" s="122">
        <f>IF(T106="",0,1)</f>
        <v>1</v>
      </c>
      <c r="W106" s="123">
        <f>IF(OR($I$52="ピストル（拳銃）",$I$52="サブマシンガン",$I$52="小銃",$I$52="アサルトライフル／突撃銃",$I$52="スナイパーライフル／狙撃銃",$I$52="対戦車ライフル"),"カスタム化","")</f>
      </c>
      <c r="X106" s="124">
        <f>IF(W106="",0,1.5)</f>
        <v>0</v>
      </c>
      <c r="BE106" s="88"/>
      <c r="BF106" s="88"/>
      <c r="BG106" s="88"/>
      <c r="BH106" s="88"/>
      <c r="BI106" s="88"/>
      <c r="BJ106" s="88"/>
    </row>
    <row r="107" spans="2:62" s="16" customFormat="1" ht="15" customHeight="1">
      <c r="B107" s="47" t="str">
        <f ca="1" t="shared" si="5"/>
        <v>魔族</v>
      </c>
      <c r="C107" s="47" t="str">
        <f ca="1" t="shared" si="6"/>
        <v>奥義</v>
      </c>
      <c r="D107" s="47"/>
      <c r="E107" s="47" t="str">
        <f ca="1" t="shared" si="7"/>
        <v>アサルトライフル／突撃銃</v>
      </c>
      <c r="F107" s="47"/>
      <c r="G107" s="47"/>
      <c r="H107" s="47"/>
      <c r="I107" s="47" t="s">
        <v>146</v>
      </c>
      <c r="J107" s="57" t="s">
        <v>147</v>
      </c>
      <c r="K107" s="70"/>
      <c r="L107" s="60">
        <f ca="1" t="shared" si="8"/>
      </c>
      <c r="M107" s="58"/>
      <c r="N107" s="47"/>
      <c r="O107" s="47"/>
      <c r="Q107" s="121" t="str">
        <f>IF($I$20="","","A+D")</f>
        <v>A+D</v>
      </c>
      <c r="R107" s="122">
        <f>IF(Q107="",0,1)</f>
        <v>1</v>
      </c>
      <c r="T107" s="121" t="str">
        <f>IF($I$36="","","B+C+D")</f>
        <v>B+C+D</v>
      </c>
      <c r="U107" s="122">
        <f>IF(T107="",0,2)</f>
        <v>2</v>
      </c>
      <c r="AZ107" s="16" t="s">
        <v>701</v>
      </c>
      <c r="BE107" s="130"/>
      <c r="BF107" s="96">
        <f ca="1">IF(ISNONTEXT(AN36),AN36,)+IF(I36="",0,VLOOKUP(I36,INDIRECT(CONCATENATE($K$111,"装備",$K$116,"$B$3:$q$146")),15,0))</f>
        <v>2</v>
      </c>
      <c r="BG107" s="96">
        <f ca="1">IF(I36="",0,VLOOKUP(I36,INDIRECT(CONCATENATE($K$111,"装備",$K$116,"$B$3:$r$146")),17,0))</f>
        <v>0</v>
      </c>
      <c r="BH107" s="96"/>
      <c r="BI107" s="131">
        <f ca="1">IF(I36="",0,VLOOKUP(I36,INDIRECT(CONCATENATE($K$111,"装備",$K$116,"$B$3:$s$146")),18,0))</f>
        <v>0</v>
      </c>
      <c r="BJ107" s="88"/>
    </row>
    <row r="108" spans="2:62" s="16" customFormat="1" ht="15" customHeight="1">
      <c r="B108" s="47" t="str">
        <f ca="1" t="shared" si="5"/>
        <v>不死</v>
      </c>
      <c r="C108" s="47" t="str">
        <f ca="1" t="shared" si="6"/>
        <v>オーバーホール</v>
      </c>
      <c r="D108" s="47"/>
      <c r="E108" s="47" t="str">
        <f ca="1" t="shared" si="7"/>
        <v>スナイパーライフル／狙撃銃</v>
      </c>
      <c r="F108" s="47"/>
      <c r="G108" s="47"/>
      <c r="H108" s="47"/>
      <c r="I108" s="47" t="s">
        <v>148</v>
      </c>
      <c r="J108" s="57" t="s">
        <v>149</v>
      </c>
      <c r="K108" s="70"/>
      <c r="L108" s="60">
        <f ca="1" t="shared" si="8"/>
      </c>
      <c r="M108" s="58"/>
      <c r="N108" s="47"/>
      <c r="O108" s="47"/>
      <c r="Q108" s="121" t="str">
        <f>IF($I$20="","","A+B+C")</f>
        <v>A+B+C</v>
      </c>
      <c r="R108" s="122">
        <f>IF(Q108="",0,2)</f>
        <v>2</v>
      </c>
      <c r="T108" s="123">
        <f>IF(OR($I$36="ピストル（拳銃）",$I$36="サブマシンガン",$I$36="小銃",$I$36="アサルトライフル／突撃銃",$I$36="スナイパーライフル／狙撃銃",$I$36="対戦車ライフル"),"カスタム化","")</f>
      </c>
      <c r="U108" s="124">
        <f>IF(T108="",0,1.5)</f>
        <v>0</v>
      </c>
      <c r="BE108" s="88"/>
      <c r="BF108" s="88"/>
      <c r="BG108" s="88"/>
      <c r="BH108" s="88"/>
      <c r="BI108" s="88"/>
      <c r="BJ108" s="88"/>
    </row>
    <row r="109" spans="2:62" s="16" customFormat="1" ht="15" customHeight="1">
      <c r="B109" s="47" t="str">
        <f ca="1" t="shared" si="5"/>
        <v>機械</v>
      </c>
      <c r="C109" s="47" t="str">
        <f ca="1" t="shared" si="6"/>
        <v>格闘技</v>
      </c>
      <c r="D109" s="47"/>
      <c r="E109" s="47" t="str">
        <f ca="1" t="shared" si="7"/>
        <v>対戦車ライフル</v>
      </c>
      <c r="F109" s="47"/>
      <c r="G109" s="47"/>
      <c r="H109" s="47"/>
      <c r="I109" s="47" t="s">
        <v>150</v>
      </c>
      <c r="J109" s="57" t="s">
        <v>151</v>
      </c>
      <c r="K109" s="70"/>
      <c r="L109" s="60">
        <f ca="1" t="shared" si="8"/>
      </c>
      <c r="M109" s="58"/>
      <c r="N109" s="47"/>
      <c r="O109" s="47"/>
      <c r="Q109" s="121" t="str">
        <f>IF($I$20="","","A+C+D")</f>
        <v>A+C+D</v>
      </c>
      <c r="R109" s="122">
        <f>IF(Q109="",0,2)</f>
        <v>2</v>
      </c>
      <c r="AZ109" s="16" t="s">
        <v>702</v>
      </c>
      <c r="BE109" s="130"/>
      <c r="BF109" s="96">
        <f ca="1">IF(ISNONTEXT(AN52),AN52,)+IF(I52="",0,VLOOKUP(I52,INDIRECT(CONCATENATE($K$111,"装備",$K$116,"$B$3:$q$146")),15,0))</f>
        <v>0</v>
      </c>
      <c r="BG109" s="96">
        <f ca="1">IF(I52="",0,VLOOKUP(I52,INDIRECT(CONCATENATE($K$111,"装備",$K$116,"$B$3:$r$146")),17,0))</f>
        <v>0</v>
      </c>
      <c r="BH109" s="96"/>
      <c r="BI109" s="131">
        <f ca="1">IF(I52="",0,VLOOKUP(I52,INDIRECT(CONCATENATE($K$111,"装備",$K$116,"$B$3:$s$146")),18,0))</f>
        <v>0</v>
      </c>
      <c r="BJ109" s="88"/>
    </row>
    <row r="110" spans="2:62" s="16" customFormat="1" ht="15" customHeight="1">
      <c r="B110" s="47">
        <f ca="1" t="shared" si="5"/>
      </c>
      <c r="C110" s="47" t="str">
        <f ca="1" t="shared" si="6"/>
        <v>頑丈</v>
      </c>
      <c r="D110" s="47"/>
      <c r="E110" s="47" t="str">
        <f ca="1" t="shared" si="7"/>
        <v>ショットガン（白兵戦可能武器）</v>
      </c>
      <c r="F110" s="47"/>
      <c r="G110" s="47"/>
      <c r="H110" s="47"/>
      <c r="I110" s="47" t="s">
        <v>152</v>
      </c>
      <c r="J110" s="57" t="s">
        <v>153</v>
      </c>
      <c r="K110" s="70" t="s">
        <v>797</v>
      </c>
      <c r="L110" s="60">
        <f ca="1" t="shared" si="8"/>
      </c>
      <c r="M110" s="58"/>
      <c r="N110" s="47"/>
      <c r="O110" s="47"/>
      <c r="Q110" s="121" t="str">
        <f>IF($I$20="","","A+B+C+D")</f>
        <v>A+B+C+D</v>
      </c>
      <c r="R110" s="122">
        <f>IF(Q110="",0,3)</f>
        <v>3</v>
      </c>
      <c r="BE110" s="88"/>
      <c r="BF110" s="88"/>
      <c r="BG110" s="88"/>
      <c r="BH110" s="88"/>
      <c r="BI110" s="88"/>
      <c r="BJ110" s="88"/>
    </row>
    <row r="111" spans="2:62" s="16" customFormat="1" ht="15" customHeight="1">
      <c r="B111" s="47">
        <f ca="1" t="shared" si="5"/>
      </c>
      <c r="C111" s="47" t="str">
        <f ca="1" t="shared" si="6"/>
        <v>気合</v>
      </c>
      <c r="D111" s="47"/>
      <c r="E111" s="47" t="str">
        <f ca="1" t="shared" si="7"/>
        <v>軽機関銃</v>
      </c>
      <c r="F111" s="47"/>
      <c r="G111" s="47"/>
      <c r="H111" s="47"/>
      <c r="I111" s="47" t="s">
        <v>154</v>
      </c>
      <c r="J111" s="57" t="s">
        <v>155</v>
      </c>
      <c r="K111" s="71" t="str">
        <f>IF($AT$2="ふつう",CONCATENATE($AT$1,$AT$2),$AT$2)</f>
        <v>BM_Mふつう</v>
      </c>
      <c r="L111" s="60">
        <f ca="1" t="shared" si="8"/>
      </c>
      <c r="M111" s="58"/>
      <c r="N111" s="47"/>
      <c r="O111" s="47"/>
      <c r="Q111" s="123">
        <f>IF(OR($I$20="ピストル（拳銃）",$I$20="サブマシンガン",$I$20="小銃",$I$20="アサルトライフル／突撃銃",$I$20="スナイパーライフル／狙撃銃",$I$20="対戦車ライフル"),"カスタム化","")</f>
      </c>
      <c r="R111" s="124">
        <f>IF(Q111="",0,1.5)</f>
        <v>0</v>
      </c>
      <c r="AZ111" s="16" t="s">
        <v>703</v>
      </c>
      <c r="BE111" s="130"/>
      <c r="BF111" s="96">
        <f ca="1">IF(ISNONTEXT(AN68),AN68,)+IF(I68="",0,VLOOKUP(I68,INDIRECT(CONCATENATE($K$111,"装備",$K$116,"$B$3:$q$146")),15,0))</f>
        <v>0</v>
      </c>
      <c r="BG111" s="96">
        <f ca="1">IF(I68="",0,VLOOKUP(I68,INDIRECT(CONCATENATE($K$111,"装備",$K$116,"$B$3:$r$146")),17,0))</f>
        <v>0</v>
      </c>
      <c r="BH111" s="96"/>
      <c r="BI111" s="131">
        <f ca="1">IF(I68="",0,VLOOKUP(I68,INDIRECT(CONCATENATE($K$111,"装備",$K$116,"$B$3:$s$146")),18,0))</f>
        <v>0</v>
      </c>
      <c r="BJ111" s="88"/>
    </row>
    <row r="112" spans="2:62" s="16" customFormat="1" ht="15" customHeight="1">
      <c r="B112" s="47">
        <f ca="1" t="shared" si="5"/>
      </c>
      <c r="C112" s="47" t="str">
        <f ca="1" t="shared" si="6"/>
        <v>狂気</v>
      </c>
      <c r="D112" s="47"/>
      <c r="E112" s="47" t="str">
        <f ca="1" t="shared" si="7"/>
        <v>重機関銃</v>
      </c>
      <c r="F112" s="47"/>
      <c r="G112" s="47"/>
      <c r="H112" s="47"/>
      <c r="I112" s="47" t="s">
        <v>156</v>
      </c>
      <c r="J112" s="57" t="s">
        <v>157</v>
      </c>
      <c r="L112" s="60">
        <f ca="1" t="shared" si="8"/>
      </c>
      <c r="M112" s="58"/>
      <c r="N112" s="47"/>
      <c r="O112" s="47"/>
      <c r="BE112" s="88"/>
      <c r="BF112" s="88"/>
      <c r="BG112" s="88"/>
      <c r="BH112" s="88"/>
      <c r="BI112" s="88"/>
      <c r="BJ112" s="88"/>
    </row>
    <row r="113" spans="2:62" s="16" customFormat="1" ht="15" customHeight="1">
      <c r="B113" s="47">
        <f ca="1" t="shared" si="5"/>
      </c>
      <c r="C113" s="47" t="str">
        <f ca="1" t="shared" si="6"/>
        <v>強行</v>
      </c>
      <c r="D113" s="47"/>
      <c r="E113" s="47" t="str">
        <f ca="1" t="shared" si="7"/>
        <v>グレネードランチャー</v>
      </c>
      <c r="F113" s="47"/>
      <c r="G113" s="47"/>
      <c r="H113" s="47"/>
      <c r="I113" s="47" t="s">
        <v>158</v>
      </c>
      <c r="J113" s="57" t="s">
        <v>159</v>
      </c>
      <c r="L113" s="60">
        <f ca="1" t="shared" si="8"/>
      </c>
      <c r="M113" s="58"/>
      <c r="N113" s="47"/>
      <c r="O113" s="47"/>
      <c r="AZ113" s="16" t="s">
        <v>593</v>
      </c>
      <c r="BE113" s="107"/>
      <c r="BF113" s="108">
        <f aca="true" ca="1" t="shared" si="9" ref="BF113:BF121">IF(B85="","",VLOOKUP(B85,INDIRECT(CONCATENATE($K$111,"技能",$K$116,"$B$3:$i$146")),7,0))</f>
        <v>2</v>
      </c>
      <c r="BG113" s="108">
        <f aca="true" ca="1" t="shared" si="10" ref="BG113:BG121">IF(B85="",0,VLOOKUP(B85,INDIRECT(CONCATENATE($K$111,"技能",$K$116,"$B$3:$i$146")),8,0))</f>
        <v>0</v>
      </c>
      <c r="BH113" s="108"/>
      <c r="BI113" s="109">
        <f aca="true" ca="1" t="shared" si="11" ref="BI113:BI121">IF(B85="",0,VLOOKUP(B85,INDIRECT(CONCATENATE($K$111,"技能",$K$116,"$B$3:$j$146")),9,0))</f>
        <v>0</v>
      </c>
      <c r="BJ113" s="88"/>
    </row>
    <row r="114" spans="2:62" s="16" customFormat="1" ht="15" customHeight="1">
      <c r="B114" s="47">
        <f ca="1" t="shared" si="5"/>
      </c>
      <c r="C114" s="47" t="str">
        <f ca="1" t="shared" si="6"/>
        <v>恐怖</v>
      </c>
      <c r="D114" s="47"/>
      <c r="E114" s="47" t="str">
        <f ca="1" t="shared" si="7"/>
        <v>ＡＴグレネードランチャー</v>
      </c>
      <c r="F114" s="47"/>
      <c r="G114" s="47"/>
      <c r="H114" s="47"/>
      <c r="I114" s="47" t="s">
        <v>160</v>
      </c>
      <c r="J114" s="57" t="s">
        <v>161</v>
      </c>
      <c r="L114" s="63">
        <f ca="1" t="shared" si="8"/>
      </c>
      <c r="M114" s="58"/>
      <c r="N114" s="47"/>
      <c r="O114" s="47"/>
      <c r="BE114" s="97"/>
      <c r="BF114" s="98">
        <f ca="1" t="shared" si="9"/>
        <v>1</v>
      </c>
      <c r="BG114" s="98">
        <f ca="1" t="shared" si="10"/>
        <v>0</v>
      </c>
      <c r="BH114" s="98"/>
      <c r="BI114" s="99">
        <f ca="1" t="shared" si="11"/>
        <v>0</v>
      </c>
      <c r="BJ114" s="88"/>
    </row>
    <row r="115" spans="2:62" s="16" customFormat="1" ht="15" customHeight="1">
      <c r="B115" s="47">
        <f ca="1" t="shared" si="5"/>
      </c>
      <c r="C115" s="47" t="str">
        <f ca="1" t="shared" si="6"/>
        <v>切り払い</v>
      </c>
      <c r="D115" s="47"/>
      <c r="E115" s="47" t="str">
        <f ca="1" t="shared" si="7"/>
        <v>迫撃砲</v>
      </c>
      <c r="F115" s="47"/>
      <c r="G115" s="47"/>
      <c r="H115" s="47"/>
      <c r="I115" s="47" t="s">
        <v>162</v>
      </c>
      <c r="J115" s="57" t="s">
        <v>163</v>
      </c>
      <c r="K115" s="59" t="s">
        <v>573</v>
      </c>
      <c r="BE115" s="97"/>
      <c r="BF115" s="98">
        <f ca="1" t="shared" si="9"/>
        <v>0</v>
      </c>
      <c r="BG115" s="98">
        <f ca="1" t="shared" si="10"/>
        <v>0</v>
      </c>
      <c r="BH115" s="98"/>
      <c r="BI115" s="99">
        <f ca="1" t="shared" si="11"/>
        <v>0</v>
      </c>
      <c r="BJ115" s="88"/>
    </row>
    <row r="116" spans="2:62" s="16" customFormat="1" ht="15" customHeight="1">
      <c r="B116" s="47">
        <f ca="1" t="shared" si="5"/>
      </c>
      <c r="C116" s="47" t="str">
        <f ca="1" t="shared" si="6"/>
        <v>計略</v>
      </c>
      <c r="D116" s="47"/>
      <c r="E116" s="47" t="str">
        <f ca="1" t="shared" si="7"/>
        <v>無反動砲／バズーカ／対戦車榴弾</v>
      </c>
      <c r="F116" s="47"/>
      <c r="G116" s="47"/>
      <c r="H116" s="47"/>
      <c r="I116" s="47" t="s">
        <v>164</v>
      </c>
      <c r="J116" s="57" t="s">
        <v>165</v>
      </c>
      <c r="K116" s="63" t="str">
        <f ca="1">IF(ISERROR(INDIRECT("80ふつう属性!b2")),".","!")</f>
        <v>!</v>
      </c>
      <c r="BE116" s="97"/>
      <c r="BF116" s="98">
        <f ca="1" t="shared" si="9"/>
      </c>
      <c r="BG116" s="98">
        <f ca="1" t="shared" si="10"/>
        <v>0</v>
      </c>
      <c r="BH116" s="98"/>
      <c r="BI116" s="99">
        <f ca="1" t="shared" si="11"/>
        <v>0</v>
      </c>
      <c r="BJ116" s="88"/>
    </row>
    <row r="117" spans="2:62" s="16" customFormat="1" ht="15" customHeight="1">
      <c r="B117" s="47">
        <f ca="1" t="shared" si="5"/>
      </c>
      <c r="C117" s="47" t="str">
        <f ca="1" t="shared" si="6"/>
        <v>幸運</v>
      </c>
      <c r="D117" s="47"/>
      <c r="E117" s="47" t="str">
        <f ca="1" t="shared" si="7"/>
        <v>フレーム・ランチャー（火炎放射器）</v>
      </c>
      <c r="F117" s="47"/>
      <c r="G117" s="47"/>
      <c r="H117" s="47"/>
      <c r="I117" s="47" t="s">
        <v>166</v>
      </c>
      <c r="J117" s="57" t="s">
        <v>167</v>
      </c>
      <c r="K117" s="66"/>
      <c r="BE117" s="97"/>
      <c r="BF117" s="98">
        <f ca="1" t="shared" si="9"/>
      </c>
      <c r="BG117" s="98">
        <f ca="1" t="shared" si="10"/>
        <v>0</v>
      </c>
      <c r="BH117" s="98"/>
      <c r="BI117" s="99">
        <f ca="1" t="shared" si="11"/>
        <v>0</v>
      </c>
      <c r="BJ117" s="88"/>
    </row>
    <row r="118" spans="2:62" s="16" customFormat="1" ht="15" customHeight="1">
      <c r="B118" s="47">
        <f ca="1" t="shared" si="5"/>
      </c>
      <c r="C118" s="47" t="str">
        <f ca="1" t="shared" si="6"/>
        <v>工兵</v>
      </c>
      <c r="D118" s="47"/>
      <c r="E118" s="47" t="str">
        <f ca="1" t="shared" si="7"/>
        <v>ビームライフル</v>
      </c>
      <c r="F118" s="47"/>
      <c r="G118" s="47"/>
      <c r="H118" s="47"/>
      <c r="I118" s="47" t="s">
        <v>168</v>
      </c>
      <c r="J118" s="57" t="s">
        <v>169</v>
      </c>
      <c r="K118" s="64" t="s">
        <v>89</v>
      </c>
      <c r="BE118" s="97"/>
      <c r="BF118" s="98">
        <f ca="1" t="shared" si="9"/>
      </c>
      <c r="BG118" s="98">
        <f ca="1" t="shared" si="10"/>
        <v>0</v>
      </c>
      <c r="BH118" s="98"/>
      <c r="BI118" s="99">
        <f ca="1" t="shared" si="11"/>
        <v>0</v>
      </c>
      <c r="BJ118" s="88"/>
    </row>
    <row r="119" spans="2:62" s="16" customFormat="1" ht="15" customHeight="1">
      <c r="B119" s="47">
        <f ca="1" t="shared" si="5"/>
      </c>
      <c r="C119" s="47" t="str">
        <f ca="1" t="shared" si="6"/>
        <v>根性</v>
      </c>
      <c r="D119" s="47"/>
      <c r="E119" s="47" t="str">
        <f ca="1" t="shared" si="7"/>
        <v>高出力荷電粒子砲</v>
      </c>
      <c r="F119" s="47"/>
      <c r="G119" s="47"/>
      <c r="H119" s="47"/>
      <c r="I119" s="47" t="s">
        <v>170</v>
      </c>
      <c r="J119" s="47" t="s">
        <v>171</v>
      </c>
      <c r="K119" s="65">
        <v>80</v>
      </c>
      <c r="BE119" s="97"/>
      <c r="BF119" s="98">
        <f ca="1" t="shared" si="9"/>
      </c>
      <c r="BG119" s="98">
        <f ca="1" t="shared" si="10"/>
        <v>0</v>
      </c>
      <c r="BH119" s="98"/>
      <c r="BI119" s="99">
        <f ca="1" t="shared" si="11"/>
        <v>0</v>
      </c>
      <c r="BJ119" s="88"/>
    </row>
    <row r="120" spans="2:62" s="16" customFormat="1" ht="15" customHeight="1">
      <c r="B120" s="47">
        <f ca="1" t="shared" si="5"/>
      </c>
      <c r="C120" s="47" t="str">
        <f ca="1" t="shared" si="6"/>
        <v>索敵</v>
      </c>
      <c r="D120" s="47"/>
      <c r="E120" s="47" t="str">
        <f ca="1" t="shared" si="7"/>
        <v>ミサイル（１発）</v>
      </c>
      <c r="F120" s="47"/>
      <c r="G120" s="47"/>
      <c r="H120" s="47"/>
      <c r="I120" s="47" t="s">
        <v>172</v>
      </c>
      <c r="J120" s="47" t="s">
        <v>173</v>
      </c>
      <c r="K120" s="65">
        <v>81</v>
      </c>
      <c r="BE120" s="97"/>
      <c r="BF120" s="98">
        <f ca="1" t="shared" si="9"/>
      </c>
      <c r="BG120" s="98">
        <f ca="1" t="shared" si="10"/>
        <v>0</v>
      </c>
      <c r="BH120" s="98"/>
      <c r="BI120" s="99">
        <f ca="1" t="shared" si="11"/>
        <v>0</v>
      </c>
      <c r="BJ120" s="88"/>
    </row>
    <row r="121" spans="2:62" s="16" customFormat="1" ht="15" customHeight="1">
      <c r="B121" s="47">
        <f ca="1" t="shared" si="5"/>
      </c>
      <c r="C121" s="47" t="str">
        <f ca="1" t="shared" si="6"/>
        <v>指揮</v>
      </c>
      <c r="D121" s="47"/>
      <c r="E121" s="47" t="str">
        <f ca="1" t="shared" si="7"/>
        <v>ミサイルポッド</v>
      </c>
      <c r="F121" s="47"/>
      <c r="G121" s="47"/>
      <c r="H121" s="47"/>
      <c r="I121" s="47" t="s">
        <v>174</v>
      </c>
      <c r="J121" s="47" t="s">
        <v>175</v>
      </c>
      <c r="K121" s="65">
        <v>82</v>
      </c>
      <c r="BE121" s="110"/>
      <c r="BF121" s="100">
        <f ca="1" t="shared" si="9"/>
      </c>
      <c r="BG121" s="100">
        <f ca="1" t="shared" si="10"/>
        <v>0</v>
      </c>
      <c r="BH121" s="100"/>
      <c r="BI121" s="101">
        <f ca="1" t="shared" si="11"/>
        <v>0</v>
      </c>
      <c r="BJ121" s="88"/>
    </row>
    <row r="122" spans="2:62" s="16" customFormat="1" ht="15" customHeight="1">
      <c r="B122" s="47">
        <f ca="1" t="shared" si="5"/>
      </c>
      <c r="C122" s="47" t="str">
        <f ca="1" t="shared" si="6"/>
        <v>自己再生</v>
      </c>
      <c r="D122" s="47"/>
      <c r="E122" s="47" t="str">
        <f ca="1" t="shared" si="7"/>
        <v>毒ガス散布器</v>
      </c>
      <c r="F122" s="47"/>
      <c r="G122" s="47"/>
      <c r="H122" s="47"/>
      <c r="I122" s="47" t="s">
        <v>176</v>
      </c>
      <c r="J122" s="47" t="s">
        <v>177</v>
      </c>
      <c r="K122" s="61">
        <v>83</v>
      </c>
      <c r="BE122" s="88"/>
      <c r="BF122" s="88"/>
      <c r="BG122" s="88"/>
      <c r="BH122" s="88"/>
      <c r="BI122" s="88"/>
      <c r="BJ122" s="88"/>
    </row>
    <row r="123" spans="2:62" s="16" customFormat="1" ht="15" customHeight="1">
      <c r="B123" s="47">
        <f ca="1" t="shared" si="5"/>
      </c>
      <c r="C123" s="47" t="str">
        <f ca="1" t="shared" si="6"/>
        <v>集中</v>
      </c>
      <c r="D123" s="47"/>
      <c r="E123" s="47" t="str">
        <f ca="1" t="shared" si="7"/>
        <v>投げナイフ／手裏剣（３本）</v>
      </c>
      <c r="F123" s="47"/>
      <c r="G123" s="47"/>
      <c r="H123" s="47"/>
      <c r="I123" s="47" t="s">
        <v>178</v>
      </c>
      <c r="J123" s="47" t="s">
        <v>179</v>
      </c>
      <c r="K123" s="61" t="s">
        <v>574</v>
      </c>
      <c r="BE123" s="88"/>
      <c r="BF123" s="88"/>
      <c r="BG123" s="88"/>
      <c r="BH123" s="88"/>
      <c r="BI123" s="88"/>
      <c r="BJ123" s="88"/>
    </row>
    <row r="124" spans="2:62" s="16" customFormat="1" ht="15" customHeight="1">
      <c r="B124" s="47"/>
      <c r="C124" s="47" t="str">
        <f ca="1" t="shared" si="6"/>
        <v>心眼</v>
      </c>
      <c r="D124" s="47"/>
      <c r="E124" s="47" t="str">
        <f ca="1" t="shared" si="7"/>
        <v>手榴弾（３個）</v>
      </c>
      <c r="F124" s="47"/>
      <c r="G124" s="47"/>
      <c r="H124" s="47"/>
      <c r="I124" s="47" t="s">
        <v>180</v>
      </c>
      <c r="J124" s="47" t="s">
        <v>181</v>
      </c>
      <c r="K124" s="61"/>
      <c r="BE124" s="88"/>
      <c r="BF124" s="88"/>
      <c r="BG124" s="88"/>
      <c r="BH124" s="88"/>
      <c r="BI124" s="88"/>
      <c r="BJ124" s="88"/>
    </row>
    <row r="125" spans="2:62" s="16" customFormat="1" ht="15" customHeight="1">
      <c r="B125" s="47"/>
      <c r="C125" s="47" t="str">
        <f ca="1" t="shared" si="6"/>
        <v>洗脳</v>
      </c>
      <c r="D125" s="47"/>
      <c r="E125" s="47" t="str">
        <f ca="1" t="shared" si="7"/>
        <v>発煙筒（１個）</v>
      </c>
      <c r="F125" s="47"/>
      <c r="G125" s="47"/>
      <c r="H125" s="47"/>
      <c r="I125" s="47" t="s">
        <v>182</v>
      </c>
      <c r="J125" s="47" t="s">
        <v>183</v>
      </c>
      <c r="K125" s="62"/>
      <c r="BE125" s="88"/>
      <c r="BF125" s="88"/>
      <c r="BG125" s="88"/>
      <c r="BH125" s="88"/>
      <c r="BI125" s="88"/>
      <c r="BJ125" s="88"/>
    </row>
    <row r="126" spans="2:62" s="16" customFormat="1" ht="15" customHeight="1">
      <c r="B126" s="47"/>
      <c r="C126" s="47" t="str">
        <f ca="1" t="shared" si="6"/>
        <v>掃除</v>
      </c>
      <c r="D126" s="47"/>
      <c r="E126" s="47" t="str">
        <f ca="1" t="shared" si="7"/>
        <v>短刀／ナイフ</v>
      </c>
      <c r="F126" s="47"/>
      <c r="G126" s="47"/>
      <c r="H126" s="47"/>
      <c r="I126" s="47" t="s">
        <v>184</v>
      </c>
      <c r="J126" s="47" t="s">
        <v>185</v>
      </c>
      <c r="BE126" s="88"/>
      <c r="BF126" s="88"/>
      <c r="BG126" s="88"/>
      <c r="BH126" s="88"/>
      <c r="BI126" s="88"/>
      <c r="BJ126" s="88"/>
    </row>
    <row r="127" spans="2:62" s="16" customFormat="1" ht="15" customHeight="1">
      <c r="B127" s="47"/>
      <c r="C127" s="47" t="str">
        <f ca="1" t="shared" si="6"/>
        <v>狙撃</v>
      </c>
      <c r="D127" s="47"/>
      <c r="E127" s="47" t="str">
        <f ca="1" t="shared" si="7"/>
        <v>刀／剣</v>
      </c>
      <c r="F127" s="47"/>
      <c r="G127" s="47"/>
      <c r="H127" s="47"/>
      <c r="I127" s="47" t="s">
        <v>186</v>
      </c>
      <c r="J127" s="47" t="s">
        <v>187</v>
      </c>
      <c r="BE127" s="88"/>
      <c r="BF127" s="88"/>
      <c r="BG127" s="88"/>
      <c r="BH127" s="88"/>
      <c r="BI127" s="88"/>
      <c r="BJ127" s="88"/>
    </row>
    <row r="128" spans="2:62" s="16" customFormat="1" ht="15" customHeight="1">
      <c r="B128" s="47"/>
      <c r="C128" s="47" t="str">
        <f ca="1" t="shared" si="6"/>
        <v>蘇生</v>
      </c>
      <c r="D128" s="47"/>
      <c r="E128" s="47" t="str">
        <f ca="1" t="shared" si="7"/>
        <v>ビームサーベル</v>
      </c>
      <c r="F128" s="47"/>
      <c r="G128" s="47"/>
      <c r="H128" s="47"/>
      <c r="I128" s="47" t="s">
        <v>188</v>
      </c>
      <c r="J128" s="47" t="s">
        <v>189</v>
      </c>
      <c r="BE128" s="88"/>
      <c r="BF128" s="88"/>
      <c r="BG128" s="88"/>
      <c r="BH128" s="88"/>
      <c r="BI128" s="88"/>
      <c r="BJ128" s="88"/>
    </row>
    <row r="129" spans="2:62" s="16" customFormat="1" ht="15" customHeight="1">
      <c r="B129" s="47"/>
      <c r="C129" s="47" t="str">
        <f ca="1" t="shared" si="6"/>
        <v>対空攻撃</v>
      </c>
      <c r="D129" s="47"/>
      <c r="E129" s="47" t="str">
        <f ca="1" t="shared" si="7"/>
        <v>斧／ハンマー</v>
      </c>
      <c r="F129" s="47"/>
      <c r="G129" s="47"/>
      <c r="H129" s="47"/>
      <c r="I129" s="47" t="s">
        <v>190</v>
      </c>
      <c r="J129" s="47" t="s">
        <v>191</v>
      </c>
      <c r="BE129" s="88"/>
      <c r="BF129" s="88"/>
      <c r="BG129" s="88"/>
      <c r="BH129" s="88"/>
      <c r="BI129" s="88"/>
      <c r="BJ129" s="88"/>
    </row>
    <row r="130" spans="2:62" s="16" customFormat="1" ht="15" customHeight="1">
      <c r="B130" s="47"/>
      <c r="C130" s="47" t="str">
        <f ca="1" t="shared" si="6"/>
        <v>対属性攻撃</v>
      </c>
      <c r="D130" s="47"/>
      <c r="E130" s="47" t="str">
        <f ca="1" t="shared" si="7"/>
        <v>スタンガン</v>
      </c>
      <c r="F130" s="47"/>
      <c r="G130" s="47"/>
      <c r="H130" s="47"/>
      <c r="I130" s="47" t="s">
        <v>192</v>
      </c>
      <c r="J130" s="47" t="s">
        <v>193</v>
      </c>
      <c r="BE130" s="88"/>
      <c r="BF130" s="88"/>
      <c r="BG130" s="88"/>
      <c r="BH130" s="88"/>
      <c r="BI130" s="88"/>
      <c r="BJ130" s="88"/>
    </row>
    <row r="131" spans="2:62" s="16" customFormat="1" ht="15" customHeight="1">
      <c r="B131" s="47"/>
      <c r="C131" s="47" t="str">
        <f ca="1" t="shared" si="6"/>
        <v>超能力</v>
      </c>
      <c r="D131" s="47"/>
      <c r="E131" s="47" t="str">
        <f ca="1" t="shared" si="7"/>
        <v>爆弾（１個）</v>
      </c>
      <c r="F131" s="47"/>
      <c r="G131" s="47"/>
      <c r="H131" s="47"/>
      <c r="I131" s="47" t="s">
        <v>194</v>
      </c>
      <c r="J131" s="47" t="s">
        <v>195</v>
      </c>
      <c r="BE131" s="88"/>
      <c r="BF131" s="88"/>
      <c r="BG131" s="88"/>
      <c r="BH131" s="88"/>
      <c r="BI131" s="88"/>
      <c r="BJ131" s="88"/>
    </row>
    <row r="132" spans="2:62" s="16" customFormat="1" ht="15" customHeight="1">
      <c r="B132" s="47"/>
      <c r="C132" s="47" t="str">
        <f ca="1" t="shared" si="6"/>
        <v>通信</v>
      </c>
      <c r="D132" s="47"/>
      <c r="E132" s="47" t="str">
        <f ca="1" t="shared" si="7"/>
        <v>対人地雷（１個）</v>
      </c>
      <c r="F132" s="47"/>
      <c r="G132" s="47"/>
      <c r="H132" s="47"/>
      <c r="I132" s="47" t="s">
        <v>196</v>
      </c>
      <c r="J132" s="47" t="s">
        <v>197</v>
      </c>
      <c r="BJ132" s="88"/>
    </row>
    <row r="133" spans="2:62" s="16" customFormat="1" ht="15" customHeight="1">
      <c r="B133" s="47"/>
      <c r="C133" s="47" t="str">
        <f ca="1" t="shared" si="6"/>
        <v>強気</v>
      </c>
      <c r="D133" s="47"/>
      <c r="E133" s="47" t="str">
        <f ca="1" t="shared" si="7"/>
        <v>有刺鉄線（90㎝）</v>
      </c>
      <c r="F133" s="47"/>
      <c r="G133" s="47"/>
      <c r="H133" s="47"/>
      <c r="I133" s="47" t="s">
        <v>198</v>
      </c>
      <c r="J133" s="47" t="s">
        <v>199</v>
      </c>
      <c r="BE133" s="88"/>
      <c r="BF133" s="88"/>
      <c r="BG133" s="88"/>
      <c r="BH133" s="88"/>
      <c r="BI133" s="88"/>
      <c r="BJ133" s="88"/>
    </row>
    <row r="134" spans="2:62" s="16" customFormat="1" ht="15" customHeight="1">
      <c r="B134" s="47"/>
      <c r="C134" s="47" t="str">
        <f ca="1" t="shared" si="6"/>
        <v>天才</v>
      </c>
      <c r="D134" s="47"/>
      <c r="E134" s="47" t="str">
        <f ca="1" t="shared" si="7"/>
        <v>盾／鎧</v>
      </c>
      <c r="F134" s="47"/>
      <c r="G134" s="47"/>
      <c r="H134" s="47"/>
      <c r="I134" s="47" t="s">
        <v>200</v>
      </c>
      <c r="J134" s="47" t="s">
        <v>201</v>
      </c>
      <c r="BE134" s="88"/>
      <c r="BF134" s="88"/>
      <c r="BG134" s="88"/>
      <c r="BH134" s="88"/>
      <c r="BI134" s="88"/>
      <c r="BJ134" s="88"/>
    </row>
    <row r="135" spans="2:62" s="16" customFormat="1" ht="15" customHeight="1">
      <c r="B135" s="47"/>
      <c r="C135" s="47" t="str">
        <f ca="1" t="shared" si="6"/>
        <v>特殊攻撃（一撃離脱）</v>
      </c>
      <c r="D135" s="47"/>
      <c r="E135" s="47" t="str">
        <f ca="1" t="shared" si="7"/>
        <v>防毒装備</v>
      </c>
      <c r="F135" s="47"/>
      <c r="G135" s="47"/>
      <c r="H135" s="47"/>
      <c r="I135" s="47" t="s">
        <v>202</v>
      </c>
      <c r="J135" s="47" t="s">
        <v>203</v>
      </c>
      <c r="BE135" s="88"/>
      <c r="BF135" s="88"/>
      <c r="BG135" s="88"/>
      <c r="BH135" s="88"/>
      <c r="BI135" s="88"/>
      <c r="BJ135" s="88"/>
    </row>
    <row r="136" spans="2:62" s="16" customFormat="1" ht="15" customHeight="1">
      <c r="B136" s="47"/>
      <c r="C136" s="47" t="str">
        <f aca="true" ca="1" t="shared" si="12" ref="C136:C167">IF(INDIRECT(CONCATENATE($K$111,C$103,$K$116,$J136))=0,"",IF(OR(INDIRECT(CONCATENATE($K$111,C$103,$K$116,$I136))=0,INDIRECT(CONCATENATE($K$111,C$103,$K$116,$I136))=$F$95),INDIRECT(CONCATENATE($K$111,C$103,$K$116,$J136)),""))</f>
        <v>特殊攻撃（エナジードレイン）</v>
      </c>
      <c r="D136" s="47"/>
      <c r="E136" s="47" t="str">
        <f aca="true" ca="1" t="shared" si="13" ref="E136:E167">IF(INDIRECT(CONCATENATE($K$111,E$103,$K$116,$J136))=0,"",INDIRECT(CONCATENATE($K$111,E$103,$K$116,$J136)))</f>
        <v>医療器具</v>
      </c>
      <c r="F136" s="47"/>
      <c r="G136" s="47"/>
      <c r="H136" s="47"/>
      <c r="I136" s="47" t="s">
        <v>204</v>
      </c>
      <c r="J136" s="47" t="s">
        <v>205</v>
      </c>
      <c r="BE136" s="88"/>
      <c r="BF136" s="88"/>
      <c r="BG136" s="88"/>
      <c r="BH136" s="88"/>
      <c r="BI136" s="88"/>
      <c r="BJ136" s="88"/>
    </row>
    <row r="137" spans="2:62" s="16" customFormat="1" ht="15" customHeight="1">
      <c r="B137" s="47"/>
      <c r="C137" s="47" t="str">
        <f ca="1" t="shared" si="12"/>
        <v>特殊攻撃（強襲）</v>
      </c>
      <c r="D137" s="47"/>
      <c r="E137" s="47" t="str">
        <f ca="1" t="shared" si="13"/>
        <v>整備工具</v>
      </c>
      <c r="F137" s="47"/>
      <c r="G137" s="47"/>
      <c r="H137" s="47"/>
      <c r="I137" s="47" t="s">
        <v>206</v>
      </c>
      <c r="J137" s="47" t="s">
        <v>207</v>
      </c>
      <c r="BE137" s="88"/>
      <c r="BF137" s="88"/>
      <c r="BG137" s="88"/>
      <c r="BH137" s="88"/>
      <c r="BI137" s="88"/>
      <c r="BJ137" s="88"/>
    </row>
    <row r="138" spans="2:62" s="16" customFormat="1" ht="15" customHeight="1">
      <c r="B138" s="47"/>
      <c r="C138" s="47" t="str">
        <f ca="1" t="shared" si="12"/>
        <v>特殊攻撃（ぐるぐるぱんち）</v>
      </c>
      <c r="D138" s="47"/>
      <c r="E138" s="47" t="str">
        <f ca="1" t="shared" si="13"/>
        <v>掃除用具</v>
      </c>
      <c r="F138" s="47"/>
      <c r="G138" s="47"/>
      <c r="H138" s="47"/>
      <c r="I138" s="47" t="s">
        <v>208</v>
      </c>
      <c r="J138" s="47" t="s">
        <v>209</v>
      </c>
      <c r="BE138" s="88"/>
      <c r="BF138" s="88"/>
      <c r="BG138" s="88"/>
      <c r="BH138" s="88"/>
      <c r="BI138" s="88"/>
      <c r="BJ138" s="88"/>
    </row>
    <row r="139" spans="2:62" s="16" customFormat="1" ht="15" customHeight="1">
      <c r="B139" s="47"/>
      <c r="C139" s="47" t="str">
        <f ca="1" t="shared" si="12"/>
        <v>特殊攻撃（牽制射撃）</v>
      </c>
      <c r="D139" s="47"/>
      <c r="E139" s="47" t="str">
        <f ca="1" t="shared" si="13"/>
        <v>調理器具</v>
      </c>
      <c r="F139" s="47"/>
      <c r="G139" s="47"/>
      <c r="H139" s="47"/>
      <c r="I139" s="47" t="s">
        <v>210</v>
      </c>
      <c r="J139" s="47" t="s">
        <v>211</v>
      </c>
      <c r="BE139" s="88"/>
      <c r="BF139" s="88"/>
      <c r="BG139" s="88"/>
      <c r="BH139" s="88"/>
      <c r="BI139" s="88"/>
      <c r="BJ139" s="88"/>
    </row>
    <row r="140" spans="2:62" s="16" customFormat="1" ht="15" customHeight="1">
      <c r="B140" s="47"/>
      <c r="C140" s="47" t="str">
        <f ca="1" t="shared" si="12"/>
        <v>特殊攻撃（全力射撃）</v>
      </c>
      <c r="D140" s="47"/>
      <c r="E140" s="47" t="str">
        <f ca="1" t="shared" si="13"/>
        <v>通信機</v>
      </c>
      <c r="F140" s="47"/>
      <c r="G140" s="47"/>
      <c r="H140" s="47"/>
      <c r="I140" s="47" t="s">
        <v>212</v>
      </c>
      <c r="J140" s="47" t="s">
        <v>213</v>
      </c>
      <c r="BE140" s="88"/>
      <c r="BF140" s="88"/>
      <c r="BG140" s="88"/>
      <c r="BH140" s="88"/>
      <c r="BI140" s="88"/>
      <c r="BJ140" s="88"/>
    </row>
    <row r="141" spans="2:62" s="16" customFormat="1" ht="15" customHeight="1">
      <c r="B141" s="47"/>
      <c r="C141" s="47" t="str">
        <f ca="1" t="shared" si="12"/>
        <v>特殊攻撃（早撃ち）</v>
      </c>
      <c r="D141" s="47"/>
      <c r="E141" s="47" t="str">
        <f ca="1" t="shared" si="13"/>
        <v>翼／サブフライトシステム</v>
      </c>
      <c r="F141" s="47"/>
      <c r="G141" s="47"/>
      <c r="H141" s="47"/>
      <c r="I141" s="47" t="s">
        <v>214</v>
      </c>
      <c r="J141" s="47" t="s">
        <v>215</v>
      </c>
      <c r="BE141" s="88"/>
      <c r="BF141" s="88"/>
      <c r="BG141" s="88"/>
      <c r="BH141" s="88"/>
      <c r="BI141" s="88"/>
      <c r="BJ141" s="88"/>
    </row>
    <row r="142" spans="2:62" s="16" customFormat="1" ht="15" customHeight="1">
      <c r="B142" s="47"/>
      <c r="C142" s="47" t="str">
        <f ca="1" t="shared" si="12"/>
        <v>忍術</v>
      </c>
      <c r="D142" s="47"/>
      <c r="E142" s="47" t="str">
        <f ca="1" t="shared" si="13"/>
        <v>乗り物</v>
      </c>
      <c r="F142" s="47"/>
      <c r="G142" s="47"/>
      <c r="H142" s="47"/>
      <c r="I142" s="47" t="s">
        <v>216</v>
      </c>
      <c r="J142" s="47" t="s">
        <v>217</v>
      </c>
      <c r="BE142" s="88"/>
      <c r="BF142" s="88"/>
      <c r="BG142" s="88"/>
      <c r="BH142" s="88"/>
      <c r="BI142" s="88"/>
      <c r="BJ142" s="88"/>
    </row>
    <row r="143" spans="2:62" s="16" customFormat="1" ht="15" customHeight="1">
      <c r="B143" s="47"/>
      <c r="C143" s="47" t="str">
        <f ca="1" t="shared" si="12"/>
        <v>白兵戦</v>
      </c>
      <c r="D143" s="47"/>
      <c r="E143" s="47" t="str">
        <f ca="1" t="shared" si="13"/>
        <v>炸裂徹甲弾（１発）</v>
      </c>
      <c r="F143" s="47"/>
      <c r="G143" s="47"/>
      <c r="H143" s="47"/>
      <c r="I143" s="47" t="s">
        <v>218</v>
      </c>
      <c r="J143" s="47" t="s">
        <v>219</v>
      </c>
      <c r="BE143" s="88"/>
      <c r="BF143" s="88"/>
      <c r="BG143" s="88"/>
      <c r="BH143" s="88"/>
      <c r="BI143" s="88"/>
      <c r="BJ143" s="88"/>
    </row>
    <row r="144" spans="2:62" s="16" customFormat="1" ht="15" customHeight="1">
      <c r="B144" s="47"/>
      <c r="C144" s="47" t="str">
        <f ca="1" t="shared" si="12"/>
        <v>飛行</v>
      </c>
      <c r="D144" s="47"/>
      <c r="E144" s="47" t="str">
        <f ca="1" t="shared" si="13"/>
        <v>おやつ＆ジュース（300円分）</v>
      </c>
      <c r="F144" s="47"/>
      <c r="G144" s="47"/>
      <c r="H144" s="47"/>
      <c r="I144" s="47" t="s">
        <v>220</v>
      </c>
      <c r="J144" s="47" t="s">
        <v>221</v>
      </c>
      <c r="BE144" s="88"/>
      <c r="BF144" s="88"/>
      <c r="BG144" s="88"/>
      <c r="BH144" s="88"/>
      <c r="BI144" s="88"/>
      <c r="BJ144" s="88"/>
    </row>
    <row r="145" spans="2:62" s="16" customFormat="1" ht="15" customHeight="1">
      <c r="B145" s="47"/>
      <c r="C145" s="47" t="str">
        <f ca="1" t="shared" si="12"/>
        <v>病弱</v>
      </c>
      <c r="D145" s="47"/>
      <c r="E145" s="47">
        <f ca="1" t="shared" si="13"/>
      </c>
      <c r="F145" s="47"/>
      <c r="G145" s="47"/>
      <c r="H145" s="47"/>
      <c r="I145" s="47" t="s">
        <v>222</v>
      </c>
      <c r="J145" s="47" t="s">
        <v>223</v>
      </c>
      <c r="BE145" s="88"/>
      <c r="BF145" s="88"/>
      <c r="BG145" s="88"/>
      <c r="BH145" s="88"/>
      <c r="BI145" s="88"/>
      <c r="BJ145" s="88"/>
    </row>
    <row r="146" spans="2:62" s="16" customFormat="1" ht="15" customHeight="1">
      <c r="B146" s="47"/>
      <c r="C146" s="47" t="str">
        <f ca="1" t="shared" si="12"/>
        <v>貧弱</v>
      </c>
      <c r="D146" s="47"/>
      <c r="E146" s="47">
        <f ca="1" t="shared" si="13"/>
      </c>
      <c r="F146" s="47"/>
      <c r="G146" s="47"/>
      <c r="H146" s="47"/>
      <c r="I146" s="47" t="s">
        <v>224</v>
      </c>
      <c r="J146" s="47" t="s">
        <v>225</v>
      </c>
      <c r="BE146" s="88"/>
      <c r="BF146" s="88"/>
      <c r="BG146" s="88"/>
      <c r="BH146" s="88"/>
      <c r="BI146" s="88"/>
      <c r="BJ146" s="88"/>
    </row>
    <row r="147" spans="2:62" s="16" customFormat="1" ht="15" customHeight="1">
      <c r="B147" s="47"/>
      <c r="C147" s="47" t="str">
        <f ca="1" t="shared" si="12"/>
        <v>不幸</v>
      </c>
      <c r="D147" s="47"/>
      <c r="E147" s="47">
        <f ca="1" t="shared" si="13"/>
      </c>
      <c r="F147" s="47"/>
      <c r="G147" s="47"/>
      <c r="H147" s="47"/>
      <c r="I147" s="47" t="s">
        <v>226</v>
      </c>
      <c r="J147" s="47" t="s">
        <v>227</v>
      </c>
      <c r="BE147" s="88"/>
      <c r="BF147" s="88"/>
      <c r="BG147" s="88"/>
      <c r="BH147" s="88"/>
      <c r="BI147" s="88"/>
      <c r="BJ147" s="88"/>
    </row>
    <row r="148" spans="2:62" s="16" customFormat="1" ht="15" customHeight="1">
      <c r="B148" s="47"/>
      <c r="C148" s="47" t="str">
        <f ca="1" t="shared" si="12"/>
        <v>防御</v>
      </c>
      <c r="D148" s="47"/>
      <c r="E148" s="47">
        <f ca="1" t="shared" si="13"/>
      </c>
      <c r="F148" s="47"/>
      <c r="G148" s="47"/>
      <c r="H148" s="47"/>
      <c r="I148" s="47" t="s">
        <v>228</v>
      </c>
      <c r="J148" s="47" t="s">
        <v>229</v>
      </c>
      <c r="BJ148" s="88"/>
    </row>
    <row r="149" spans="2:62" s="16" customFormat="1" ht="15" customHeight="1">
      <c r="B149" s="47"/>
      <c r="C149" s="47" t="str">
        <f ca="1" t="shared" si="12"/>
        <v>魔道士（黒）</v>
      </c>
      <c r="D149" s="47"/>
      <c r="E149" s="47">
        <f ca="1" t="shared" si="13"/>
      </c>
      <c r="F149" s="47"/>
      <c r="G149" s="47"/>
      <c r="H149" s="47"/>
      <c r="I149" s="47" t="s">
        <v>230</v>
      </c>
      <c r="J149" s="47" t="s">
        <v>231</v>
      </c>
      <c r="BE149" s="88"/>
      <c r="BF149" s="88"/>
      <c r="BG149" s="88"/>
      <c r="BH149" s="88"/>
      <c r="BI149" s="88"/>
      <c r="BJ149" s="88"/>
    </row>
    <row r="150" spans="2:62" s="16" customFormat="1" ht="15" customHeight="1">
      <c r="B150" s="47"/>
      <c r="C150" s="47" t="str">
        <f ca="1" t="shared" si="12"/>
        <v>魔道士（白）</v>
      </c>
      <c r="D150" s="47"/>
      <c r="E150" s="47">
        <f ca="1" t="shared" si="13"/>
      </c>
      <c r="F150" s="47"/>
      <c r="G150" s="47"/>
      <c r="H150" s="47"/>
      <c r="I150" s="47" t="s">
        <v>232</v>
      </c>
      <c r="J150" s="47" t="s">
        <v>233</v>
      </c>
      <c r="BE150" s="88"/>
      <c r="BF150" s="88"/>
      <c r="BG150" s="88"/>
      <c r="BH150" s="88"/>
      <c r="BI150" s="88"/>
      <c r="BJ150" s="88"/>
    </row>
    <row r="151" spans="2:62" s="16" customFormat="1" ht="15" customHeight="1">
      <c r="B151" s="47"/>
      <c r="C151" s="47" t="str">
        <f ca="1" t="shared" si="12"/>
        <v>魔法（アイスストーム）</v>
      </c>
      <c r="D151" s="47"/>
      <c r="E151" s="47">
        <f ca="1" t="shared" si="13"/>
      </c>
      <c r="F151" s="47"/>
      <c r="G151" s="47"/>
      <c r="H151" s="47"/>
      <c r="I151" s="47" t="s">
        <v>234</v>
      </c>
      <c r="J151" s="47" t="s">
        <v>235</v>
      </c>
      <c r="BE151" s="88"/>
      <c r="BF151" s="88"/>
      <c r="BG151" s="88"/>
      <c r="BH151" s="88"/>
      <c r="BI151" s="88"/>
      <c r="BJ151" s="88"/>
    </row>
    <row r="152" spans="2:62" s="16" customFormat="1" ht="15" customHeight="1">
      <c r="B152" s="47"/>
      <c r="C152" s="47" t="str">
        <f ca="1" t="shared" si="12"/>
        <v>魔法（サモンゲート）</v>
      </c>
      <c r="D152" s="47"/>
      <c r="E152" s="47">
        <f ca="1" t="shared" si="13"/>
      </c>
      <c r="F152" s="47"/>
      <c r="G152" s="47"/>
      <c r="H152" s="47"/>
      <c r="I152" s="47" t="s">
        <v>236</v>
      </c>
      <c r="J152" s="47" t="s">
        <v>237</v>
      </c>
      <c r="BE152" s="88"/>
      <c r="BF152" s="88"/>
      <c r="BG152" s="88"/>
      <c r="BH152" s="88"/>
      <c r="BI152" s="88"/>
      <c r="BJ152" s="88"/>
    </row>
    <row r="153" spans="2:62" s="16" customFormat="1" ht="15" customHeight="1">
      <c r="B153" s="47"/>
      <c r="C153" s="47" t="str">
        <f ca="1" t="shared" si="12"/>
        <v>魔法（スリープ）</v>
      </c>
      <c r="D153" s="47"/>
      <c r="E153" s="47">
        <f ca="1" t="shared" si="13"/>
      </c>
      <c r="F153" s="47"/>
      <c r="G153" s="47"/>
      <c r="H153" s="47"/>
      <c r="I153" s="47" t="s">
        <v>238</v>
      </c>
      <c r="J153" s="47" t="s">
        <v>239</v>
      </c>
      <c r="BE153" s="88"/>
      <c r="BF153" s="88"/>
      <c r="BG153" s="88"/>
      <c r="BH153" s="88"/>
      <c r="BI153" s="88"/>
      <c r="BJ153" s="88"/>
    </row>
    <row r="154" spans="2:62" s="16" customFormat="1" ht="15" customHeight="1">
      <c r="B154" s="47"/>
      <c r="C154" s="47" t="str">
        <f ca="1" t="shared" si="12"/>
        <v>魔法（ファイヤーボール）</v>
      </c>
      <c r="D154" s="47"/>
      <c r="E154" s="47">
        <f ca="1" t="shared" si="13"/>
      </c>
      <c r="F154" s="47"/>
      <c r="G154" s="47"/>
      <c r="H154" s="47"/>
      <c r="I154" s="47" t="s">
        <v>240</v>
      </c>
      <c r="J154" s="47" t="s">
        <v>241</v>
      </c>
      <c r="BE154" s="88"/>
      <c r="BF154" s="88"/>
      <c r="BG154" s="88"/>
      <c r="BH154" s="88"/>
      <c r="BI154" s="88"/>
      <c r="BJ154" s="88"/>
    </row>
    <row r="155" spans="2:62" s="16" customFormat="1" ht="15" customHeight="1">
      <c r="B155" s="47"/>
      <c r="C155" s="47" t="str">
        <f ca="1" t="shared" si="12"/>
        <v>魔法（マジックシールド）</v>
      </c>
      <c r="D155" s="47"/>
      <c r="E155" s="47">
        <f ca="1" t="shared" si="13"/>
      </c>
      <c r="F155" s="47"/>
      <c r="G155" s="47"/>
      <c r="H155" s="47"/>
      <c r="I155" s="47" t="s">
        <v>242</v>
      </c>
      <c r="J155" s="47" t="s">
        <v>243</v>
      </c>
      <c r="BE155" s="88"/>
      <c r="BF155" s="88"/>
      <c r="BG155" s="88"/>
      <c r="BH155" s="88"/>
      <c r="BI155" s="88"/>
      <c r="BJ155" s="88"/>
    </row>
    <row r="156" spans="2:62" s="16" customFormat="1" ht="15" customHeight="1">
      <c r="B156" s="47"/>
      <c r="C156" s="47" t="str">
        <f ca="1" t="shared" si="12"/>
        <v>魔法（マジックミサイル）</v>
      </c>
      <c r="D156" s="47"/>
      <c r="E156" s="47">
        <f ca="1" t="shared" si="13"/>
      </c>
      <c r="F156" s="47"/>
      <c r="G156" s="47"/>
      <c r="H156" s="47"/>
      <c r="I156" s="47" t="s">
        <v>244</v>
      </c>
      <c r="J156" s="47" t="s">
        <v>245</v>
      </c>
      <c r="BE156" s="88"/>
      <c r="BF156" s="88"/>
      <c r="BG156" s="88"/>
      <c r="BH156" s="88"/>
      <c r="BI156" s="88"/>
      <c r="BJ156" s="88"/>
    </row>
    <row r="157" spans="2:62" s="16" customFormat="1" ht="15" customHeight="1">
      <c r="B157" s="47"/>
      <c r="C157" s="47" t="str">
        <f ca="1" t="shared" si="12"/>
        <v>魔法（ライトニング）</v>
      </c>
      <c r="D157" s="47"/>
      <c r="E157" s="47">
        <f ca="1" t="shared" si="13"/>
      </c>
      <c r="F157" s="47"/>
      <c r="G157" s="47"/>
      <c r="H157" s="47"/>
      <c r="I157" s="47" t="s">
        <v>246</v>
      </c>
      <c r="J157" s="47" t="s">
        <v>247</v>
      </c>
      <c r="BE157" s="88"/>
      <c r="BF157" s="88"/>
      <c r="BG157" s="88"/>
      <c r="BH157" s="88"/>
      <c r="BI157" s="88"/>
      <c r="BJ157" s="88"/>
    </row>
    <row r="158" spans="2:62" s="16" customFormat="1" ht="15" customHeight="1">
      <c r="B158" s="47"/>
      <c r="C158" s="47" t="str">
        <f ca="1" t="shared" si="12"/>
        <v>魔法（ウインド）</v>
      </c>
      <c r="D158" s="47"/>
      <c r="E158" s="47">
        <f ca="1" t="shared" si="13"/>
      </c>
      <c r="F158" s="47"/>
      <c r="G158" s="47"/>
      <c r="H158" s="47"/>
      <c r="I158" s="47" t="s">
        <v>248</v>
      </c>
      <c r="J158" s="47" t="s">
        <v>249</v>
      </c>
      <c r="BE158" s="88"/>
      <c r="BF158" s="88"/>
      <c r="BG158" s="88"/>
      <c r="BH158" s="88"/>
      <c r="BI158" s="88"/>
      <c r="BJ158" s="88"/>
    </row>
    <row r="159" spans="2:62" s="16" customFormat="1" ht="15" customHeight="1">
      <c r="B159" s="47"/>
      <c r="C159" s="47" t="str">
        <f ca="1" t="shared" si="12"/>
        <v>魔法（キュアマインド）</v>
      </c>
      <c r="D159" s="47"/>
      <c r="E159" s="47">
        <f ca="1" t="shared" si="13"/>
      </c>
      <c r="F159" s="47"/>
      <c r="G159" s="47"/>
      <c r="H159" s="47"/>
      <c r="I159" s="47" t="s">
        <v>250</v>
      </c>
      <c r="J159" s="47" t="s">
        <v>251</v>
      </c>
      <c r="BE159" s="88"/>
      <c r="BF159" s="88"/>
      <c r="BG159" s="88"/>
      <c r="BH159" s="88"/>
      <c r="BI159" s="88"/>
      <c r="BJ159" s="88"/>
    </row>
    <row r="160" spans="2:62" s="16" customFormat="1" ht="15" customHeight="1">
      <c r="B160" s="47"/>
      <c r="C160" s="47" t="str">
        <f ca="1" t="shared" si="12"/>
        <v>魔法（デスベルマジック）</v>
      </c>
      <c r="D160" s="47"/>
      <c r="E160" s="47">
        <f ca="1" t="shared" si="13"/>
      </c>
      <c r="F160" s="47"/>
      <c r="G160" s="47"/>
      <c r="H160" s="47"/>
      <c r="I160" s="47" t="s">
        <v>252</v>
      </c>
      <c r="J160" s="47" t="s">
        <v>253</v>
      </c>
      <c r="BE160" s="88"/>
      <c r="BF160" s="88"/>
      <c r="BG160" s="88"/>
      <c r="BH160" s="88"/>
      <c r="BI160" s="88"/>
      <c r="BJ160" s="88"/>
    </row>
    <row r="161" spans="2:62" s="16" customFormat="1" ht="15" customHeight="1">
      <c r="B161" s="47"/>
      <c r="C161" s="47" t="str">
        <f ca="1" t="shared" si="12"/>
        <v>魔法（パニッシュッ）</v>
      </c>
      <c r="D161" s="47"/>
      <c r="E161" s="47">
        <f ca="1" t="shared" si="13"/>
      </c>
      <c r="F161" s="47"/>
      <c r="G161" s="47"/>
      <c r="H161" s="47"/>
      <c r="I161" s="47" t="s">
        <v>254</v>
      </c>
      <c r="J161" s="47" t="s">
        <v>255</v>
      </c>
      <c r="BE161" s="88"/>
      <c r="BF161" s="88"/>
      <c r="BG161" s="88"/>
      <c r="BH161" s="88"/>
      <c r="BI161" s="88"/>
      <c r="BJ161" s="88"/>
    </row>
    <row r="162" spans="2:62" s="16" customFormat="1" ht="15" customHeight="1">
      <c r="B162" s="47"/>
      <c r="C162" s="47" t="str">
        <f ca="1" t="shared" si="12"/>
        <v>魔法（バリア）</v>
      </c>
      <c r="D162" s="47"/>
      <c r="E162" s="47">
        <f ca="1" t="shared" si="13"/>
      </c>
      <c r="F162" s="47"/>
      <c r="G162" s="47"/>
      <c r="H162" s="47"/>
      <c r="I162" s="47" t="s">
        <v>256</v>
      </c>
      <c r="J162" s="47" t="s">
        <v>257</v>
      </c>
      <c r="BE162" s="88"/>
      <c r="BF162" s="88"/>
      <c r="BG162" s="88"/>
      <c r="BH162" s="88"/>
      <c r="BI162" s="88"/>
      <c r="BJ162" s="88"/>
    </row>
    <row r="163" spans="2:62" s="16" customFormat="1" ht="15" customHeight="1">
      <c r="B163" s="47"/>
      <c r="C163" s="47" t="str">
        <f ca="1" t="shared" si="12"/>
        <v>魔法（ヒーリング）</v>
      </c>
      <c r="D163" s="47"/>
      <c r="E163" s="47">
        <f ca="1" t="shared" si="13"/>
      </c>
      <c r="F163" s="47"/>
      <c r="G163" s="47"/>
      <c r="H163" s="47"/>
      <c r="I163" s="47" t="s">
        <v>258</v>
      </c>
      <c r="J163" s="47" t="s">
        <v>259</v>
      </c>
      <c r="BE163" s="88"/>
      <c r="BF163" s="88"/>
      <c r="BG163" s="88"/>
      <c r="BH163" s="88"/>
      <c r="BI163" s="88"/>
      <c r="BJ163" s="88"/>
    </row>
    <row r="164" spans="2:62" s="16" customFormat="1" ht="15" customHeight="1">
      <c r="B164" s="47"/>
      <c r="C164" s="47" t="str">
        <f ca="1" t="shared" si="12"/>
        <v>魔法（ブレス）</v>
      </c>
      <c r="D164" s="47"/>
      <c r="E164" s="47">
        <f ca="1" t="shared" si="13"/>
      </c>
      <c r="F164" s="47"/>
      <c r="G164" s="47"/>
      <c r="H164" s="47"/>
      <c r="I164" s="47" t="s">
        <v>260</v>
      </c>
      <c r="J164" s="47" t="s">
        <v>261</v>
      </c>
      <c r="BJ164" s="88"/>
    </row>
    <row r="165" spans="2:62" s="16" customFormat="1" ht="15" customHeight="1">
      <c r="B165" s="47"/>
      <c r="C165" s="47" t="str">
        <f ca="1" t="shared" si="12"/>
        <v>魔法（プロテクション）</v>
      </c>
      <c r="D165" s="47"/>
      <c r="E165" s="47">
        <f ca="1" t="shared" si="13"/>
      </c>
      <c r="F165" s="47"/>
      <c r="G165" s="47"/>
      <c r="H165" s="47"/>
      <c r="I165" s="47" t="s">
        <v>262</v>
      </c>
      <c r="J165" s="47" t="s">
        <v>263</v>
      </c>
      <c r="BE165" s="88"/>
      <c r="BF165" s="88"/>
      <c r="BG165" s="88"/>
      <c r="BH165" s="88"/>
      <c r="BI165" s="88"/>
      <c r="BJ165" s="88"/>
    </row>
    <row r="166" spans="2:62" s="16" customFormat="1" ht="15" customHeight="1">
      <c r="B166" s="47"/>
      <c r="C166" s="47" t="str">
        <f ca="1" t="shared" si="12"/>
        <v>魔法（リカバリー）</v>
      </c>
      <c r="D166" s="47"/>
      <c r="E166" s="47">
        <f ca="1" t="shared" si="13"/>
      </c>
      <c r="F166" s="47"/>
      <c r="G166" s="47"/>
      <c r="H166" s="47"/>
      <c r="I166" s="47" t="s">
        <v>264</v>
      </c>
      <c r="J166" s="47" t="s">
        <v>265</v>
      </c>
      <c r="BE166" s="88"/>
      <c r="BF166" s="88"/>
      <c r="BG166" s="88"/>
      <c r="BH166" s="88"/>
      <c r="BI166" s="88"/>
      <c r="BJ166" s="88"/>
    </row>
    <row r="167" spans="2:62" s="16" customFormat="1" ht="15" customHeight="1">
      <c r="B167" s="47"/>
      <c r="C167" s="47" t="str">
        <f ca="1" t="shared" si="12"/>
        <v>まぬけ</v>
      </c>
      <c r="D167" s="47"/>
      <c r="E167" s="47">
        <f ca="1" t="shared" si="13"/>
      </c>
      <c r="F167" s="47"/>
      <c r="G167" s="47"/>
      <c r="H167" s="47"/>
      <c r="I167" s="47" t="s">
        <v>266</v>
      </c>
      <c r="J167" s="47" t="s">
        <v>267</v>
      </c>
      <c r="BE167" s="88"/>
      <c r="BF167" s="88"/>
      <c r="BG167" s="88"/>
      <c r="BH167" s="88"/>
      <c r="BI167" s="88"/>
      <c r="BJ167" s="88"/>
    </row>
    <row r="168" spans="2:62" s="16" customFormat="1" ht="15" customHeight="1">
      <c r="B168" s="47"/>
      <c r="C168" s="47" t="str">
        <f aca="true" ca="1" t="shared" si="14" ref="C168:C199">IF(INDIRECT(CONCATENATE($K$111,C$103,$K$116,$J168))=0,"",IF(OR(INDIRECT(CONCATENATE($K$111,C$103,$K$116,$I168))=0,INDIRECT(CONCATENATE($K$111,C$103,$K$116,$I168))=$F$95),INDIRECT(CONCATENATE($K$111,C$103,$K$116,$J168)),""))</f>
        <v>身代わり</v>
      </c>
      <c r="D168" s="47"/>
      <c r="E168" s="47">
        <f aca="true" ca="1" t="shared" si="15" ref="E168:E199">IF(INDIRECT(CONCATENATE($K$111,E$103,$K$116,$J168))=0,"",INDIRECT(CONCATENATE($K$111,E$103,$K$116,$J168)))</f>
      </c>
      <c r="F168" s="47"/>
      <c r="G168" s="47"/>
      <c r="H168" s="47"/>
      <c r="I168" s="47" t="s">
        <v>268</v>
      </c>
      <c r="J168" s="47" t="s">
        <v>269</v>
      </c>
      <c r="BE168" s="88"/>
      <c r="BF168" s="88"/>
      <c r="BG168" s="88"/>
      <c r="BH168" s="88"/>
      <c r="BI168" s="88"/>
      <c r="BJ168" s="88"/>
    </row>
    <row r="169" spans="2:62" s="16" customFormat="1" ht="15" customHeight="1">
      <c r="B169" s="47"/>
      <c r="C169" s="47" t="str">
        <f ca="1" t="shared" si="14"/>
        <v>メンテナンス（旧整備）</v>
      </c>
      <c r="D169" s="47"/>
      <c r="E169" s="47">
        <f ca="1" t="shared" si="15"/>
      </c>
      <c r="F169" s="47"/>
      <c r="G169" s="47"/>
      <c r="H169" s="47"/>
      <c r="I169" s="47" t="s">
        <v>270</v>
      </c>
      <c r="J169" s="47" t="s">
        <v>271</v>
      </c>
      <c r="BE169" s="88"/>
      <c r="BF169" s="88"/>
      <c r="BG169" s="88"/>
      <c r="BH169" s="88"/>
      <c r="BI169" s="88"/>
      <c r="BJ169" s="88"/>
    </row>
    <row r="170" spans="2:62" s="16" customFormat="1" ht="15" customHeight="1">
      <c r="B170" s="47"/>
      <c r="C170" s="47" t="str">
        <f ca="1" t="shared" si="14"/>
        <v>友情</v>
      </c>
      <c r="D170" s="47"/>
      <c r="E170" s="47">
        <f ca="1" t="shared" si="15"/>
      </c>
      <c r="F170" s="47"/>
      <c r="G170" s="47"/>
      <c r="H170" s="47"/>
      <c r="I170" s="47" t="s">
        <v>272</v>
      </c>
      <c r="J170" s="47" t="s">
        <v>273</v>
      </c>
      <c r="BE170" s="88"/>
      <c r="BF170" s="88"/>
      <c r="BG170" s="88"/>
      <c r="BH170" s="88"/>
      <c r="BI170" s="88"/>
      <c r="BJ170" s="88"/>
    </row>
    <row r="171" spans="2:62" s="16" customFormat="1" ht="15" customHeight="1">
      <c r="B171" s="47"/>
      <c r="C171" s="47" t="str">
        <f ca="1" t="shared" si="14"/>
        <v>弱気</v>
      </c>
      <c r="D171" s="47"/>
      <c r="E171" s="47">
        <f ca="1" t="shared" si="15"/>
      </c>
      <c r="F171" s="47"/>
      <c r="G171" s="47"/>
      <c r="H171" s="47"/>
      <c r="I171" s="47" t="s">
        <v>274</v>
      </c>
      <c r="J171" s="47" t="s">
        <v>275</v>
      </c>
      <c r="BE171" s="88"/>
      <c r="BF171" s="88"/>
      <c r="BG171" s="88"/>
      <c r="BH171" s="88"/>
      <c r="BI171" s="88"/>
      <c r="BJ171" s="88"/>
    </row>
    <row r="172" spans="2:62" s="16" customFormat="1" ht="15" customHeight="1">
      <c r="B172" s="47"/>
      <c r="C172" s="47" t="str">
        <f ca="1" t="shared" si="14"/>
        <v>料理</v>
      </c>
      <c r="D172" s="47"/>
      <c r="E172" s="47">
        <f ca="1" t="shared" si="15"/>
      </c>
      <c r="F172" s="47"/>
      <c r="G172" s="47"/>
      <c r="H172" s="47"/>
      <c r="I172" s="47" t="s">
        <v>276</v>
      </c>
      <c r="J172" s="47" t="s">
        <v>277</v>
      </c>
      <c r="BE172" s="88"/>
      <c r="BF172" s="88"/>
      <c r="BG172" s="88"/>
      <c r="BH172" s="88"/>
      <c r="BI172" s="88"/>
      <c r="BJ172" s="88"/>
    </row>
    <row r="173" spans="2:62" s="16" customFormat="1" ht="15" customHeight="1">
      <c r="B173" s="47"/>
      <c r="C173" s="47" t="str">
        <f ca="1" t="shared" si="14"/>
        <v>冷血</v>
      </c>
      <c r="D173" s="47"/>
      <c r="E173" s="47">
        <f ca="1" t="shared" si="15"/>
      </c>
      <c r="F173" s="47"/>
      <c r="G173" s="47"/>
      <c r="H173" s="47"/>
      <c r="I173" s="47" t="s">
        <v>278</v>
      </c>
      <c r="J173" s="47" t="s">
        <v>279</v>
      </c>
      <c r="BE173" s="88"/>
      <c r="BF173" s="88"/>
      <c r="BG173" s="88"/>
      <c r="BH173" s="88"/>
      <c r="BI173" s="88"/>
      <c r="BJ173" s="88"/>
    </row>
    <row r="174" spans="2:62" s="16" customFormat="1" ht="15" customHeight="1">
      <c r="B174" s="47"/>
      <c r="C174" s="47">
        <f ca="1" t="shared" si="14"/>
      </c>
      <c r="D174" s="47"/>
      <c r="E174" s="47">
        <f ca="1" t="shared" si="15"/>
      </c>
      <c r="F174" s="47"/>
      <c r="G174" s="47"/>
      <c r="H174" s="47"/>
      <c r="I174" s="47" t="s">
        <v>280</v>
      </c>
      <c r="J174" s="47" t="s">
        <v>281</v>
      </c>
      <c r="BE174" s="88"/>
      <c r="BF174" s="88"/>
      <c r="BG174" s="88"/>
      <c r="BH174" s="88"/>
      <c r="BI174" s="88"/>
      <c r="BJ174" s="88"/>
    </row>
    <row r="175" spans="2:62" s="16" customFormat="1" ht="15" customHeight="1">
      <c r="B175" s="47"/>
      <c r="C175" s="47">
        <f ca="1" t="shared" si="14"/>
      </c>
      <c r="D175" s="47"/>
      <c r="E175" s="47">
        <f ca="1" t="shared" si="15"/>
      </c>
      <c r="F175" s="47"/>
      <c r="G175" s="47"/>
      <c r="H175" s="47"/>
      <c r="I175" s="47" t="s">
        <v>282</v>
      </c>
      <c r="J175" s="47" t="s">
        <v>283</v>
      </c>
      <c r="BE175" s="88"/>
      <c r="BF175" s="88"/>
      <c r="BG175" s="88"/>
      <c r="BH175" s="88"/>
      <c r="BI175" s="88"/>
      <c r="BJ175" s="88"/>
    </row>
    <row r="176" spans="2:62" s="16" customFormat="1" ht="15" customHeight="1">
      <c r="B176" s="47"/>
      <c r="C176" s="47">
        <f ca="1" t="shared" si="14"/>
      </c>
      <c r="D176" s="47"/>
      <c r="E176" s="47">
        <f ca="1" t="shared" si="15"/>
      </c>
      <c r="F176" s="47"/>
      <c r="G176" s="47"/>
      <c r="H176" s="47"/>
      <c r="I176" s="47" t="s">
        <v>284</v>
      </c>
      <c r="J176" s="47" t="s">
        <v>285</v>
      </c>
      <c r="BE176" s="88"/>
      <c r="BF176" s="88"/>
      <c r="BG176" s="88"/>
      <c r="BH176" s="88"/>
      <c r="BI176" s="88"/>
      <c r="BJ176" s="88"/>
    </row>
    <row r="177" spans="2:62" s="16" customFormat="1" ht="15" customHeight="1">
      <c r="B177" s="47"/>
      <c r="C177" s="47">
        <f ca="1" t="shared" si="14"/>
      </c>
      <c r="D177" s="47"/>
      <c r="E177" s="47">
        <f ca="1" t="shared" si="15"/>
      </c>
      <c r="F177" s="47"/>
      <c r="G177" s="47"/>
      <c r="H177" s="47"/>
      <c r="I177" s="47" t="s">
        <v>286</v>
      </c>
      <c r="J177" s="47" t="s">
        <v>287</v>
      </c>
      <c r="BE177" s="88"/>
      <c r="BF177" s="88"/>
      <c r="BG177" s="88"/>
      <c r="BH177" s="88"/>
      <c r="BI177" s="88"/>
      <c r="BJ177" s="88"/>
    </row>
    <row r="178" spans="2:62" s="16" customFormat="1" ht="15" customHeight="1">
      <c r="B178" s="47"/>
      <c r="C178" s="47">
        <f ca="1" t="shared" si="14"/>
      </c>
      <c r="D178" s="47"/>
      <c r="E178" s="47">
        <f ca="1" t="shared" si="15"/>
      </c>
      <c r="F178" s="47"/>
      <c r="G178" s="47"/>
      <c r="H178" s="47"/>
      <c r="I178" s="47" t="s">
        <v>288</v>
      </c>
      <c r="J178" s="47" t="s">
        <v>289</v>
      </c>
      <c r="BE178" s="88"/>
      <c r="BF178" s="88"/>
      <c r="BG178" s="88"/>
      <c r="BH178" s="88"/>
      <c r="BI178" s="88"/>
      <c r="BJ178" s="88"/>
    </row>
    <row r="179" spans="2:62" s="16" customFormat="1" ht="15" customHeight="1">
      <c r="B179" s="47"/>
      <c r="C179" s="47">
        <f ca="1" t="shared" si="14"/>
      </c>
      <c r="D179" s="47"/>
      <c r="E179" s="47">
        <f ca="1" t="shared" si="15"/>
      </c>
      <c r="F179" s="47"/>
      <c r="G179" s="47"/>
      <c r="H179" s="47"/>
      <c r="I179" s="47" t="s">
        <v>290</v>
      </c>
      <c r="J179" s="47" t="s">
        <v>291</v>
      </c>
      <c r="BE179" s="88"/>
      <c r="BF179" s="88"/>
      <c r="BG179" s="88"/>
      <c r="BH179" s="88"/>
      <c r="BI179" s="88"/>
      <c r="BJ179" s="88"/>
    </row>
    <row r="180" spans="2:62" s="16" customFormat="1" ht="15" customHeight="1">
      <c r="B180" s="47"/>
      <c r="C180" s="47">
        <f ca="1" t="shared" si="14"/>
      </c>
      <c r="D180" s="47"/>
      <c r="E180" s="47">
        <f ca="1" t="shared" si="15"/>
      </c>
      <c r="F180" s="47"/>
      <c r="G180" s="47"/>
      <c r="H180" s="47"/>
      <c r="I180" s="47" t="s">
        <v>292</v>
      </c>
      <c r="J180" s="47" t="s">
        <v>293</v>
      </c>
      <c r="BE180" s="88"/>
      <c r="BF180" s="88"/>
      <c r="BG180" s="88"/>
      <c r="BH180" s="88"/>
      <c r="BI180" s="88"/>
      <c r="BJ180" s="88"/>
    </row>
    <row r="181" spans="2:62" s="16" customFormat="1" ht="15" customHeight="1">
      <c r="B181" s="47"/>
      <c r="C181" s="47">
        <f ca="1" t="shared" si="14"/>
      </c>
      <c r="D181" s="47"/>
      <c r="E181" s="47">
        <f ca="1" t="shared" si="15"/>
      </c>
      <c r="F181" s="47"/>
      <c r="G181" s="47"/>
      <c r="H181" s="47"/>
      <c r="I181" s="47" t="s">
        <v>294</v>
      </c>
      <c r="J181" s="47" t="s">
        <v>295</v>
      </c>
      <c r="BJ181" s="88"/>
    </row>
    <row r="182" spans="2:62" s="16" customFormat="1" ht="15" customHeight="1">
      <c r="B182" s="47"/>
      <c r="C182" s="47">
        <f ca="1" t="shared" si="14"/>
      </c>
      <c r="D182" s="47"/>
      <c r="E182" s="47">
        <f ca="1" t="shared" si="15"/>
      </c>
      <c r="F182" s="47"/>
      <c r="G182" s="47"/>
      <c r="H182" s="47"/>
      <c r="I182" s="47" t="s">
        <v>296</v>
      </c>
      <c r="J182" s="47" t="s">
        <v>297</v>
      </c>
      <c r="BJ182" s="88"/>
    </row>
    <row r="183" spans="2:62" s="16" customFormat="1" ht="15" customHeight="1">
      <c r="B183" s="47"/>
      <c r="C183" s="47">
        <f ca="1" t="shared" si="14"/>
      </c>
      <c r="D183" s="47"/>
      <c r="E183" s="47">
        <f ca="1" t="shared" si="15"/>
      </c>
      <c r="F183" s="47"/>
      <c r="G183" s="47"/>
      <c r="H183" s="47"/>
      <c r="I183" s="47" t="s">
        <v>298</v>
      </c>
      <c r="J183" s="47" t="s">
        <v>299</v>
      </c>
      <c r="BJ183" s="88"/>
    </row>
    <row r="184" spans="2:62" s="16" customFormat="1" ht="15" customHeight="1">
      <c r="B184" s="47"/>
      <c r="C184" s="47">
        <f ca="1" t="shared" si="14"/>
      </c>
      <c r="D184" s="47"/>
      <c r="E184" s="47">
        <f ca="1" t="shared" si="15"/>
      </c>
      <c r="F184" s="47"/>
      <c r="G184" s="47"/>
      <c r="H184" s="47"/>
      <c r="I184" s="47" t="s">
        <v>300</v>
      </c>
      <c r="J184" s="47" t="s">
        <v>301</v>
      </c>
      <c r="BJ184" s="88"/>
    </row>
    <row r="185" spans="2:62" s="16" customFormat="1" ht="15" customHeight="1">
      <c r="B185" s="47"/>
      <c r="C185" s="47">
        <f ca="1" t="shared" si="14"/>
      </c>
      <c r="D185" s="47"/>
      <c r="E185" s="47">
        <f ca="1" t="shared" si="15"/>
      </c>
      <c r="F185" s="47"/>
      <c r="G185" s="47"/>
      <c r="H185" s="47"/>
      <c r="I185" s="47" t="s">
        <v>302</v>
      </c>
      <c r="J185" s="47" t="s">
        <v>303</v>
      </c>
      <c r="BJ185" s="88"/>
    </row>
    <row r="186" spans="2:62" s="16" customFormat="1" ht="15" customHeight="1">
      <c r="B186" s="47"/>
      <c r="C186" s="47">
        <f ca="1" t="shared" si="14"/>
      </c>
      <c r="D186" s="47"/>
      <c r="E186" s="47">
        <f ca="1" t="shared" si="15"/>
      </c>
      <c r="F186" s="47"/>
      <c r="G186" s="47"/>
      <c r="H186" s="47"/>
      <c r="I186" s="47" t="s">
        <v>304</v>
      </c>
      <c r="J186" s="47" t="s">
        <v>305</v>
      </c>
      <c r="BJ186" s="88"/>
    </row>
    <row r="187" spans="2:62" s="16" customFormat="1" ht="15" customHeight="1">
      <c r="B187" s="47"/>
      <c r="C187" s="47">
        <f ca="1" t="shared" si="14"/>
      </c>
      <c r="D187" s="47"/>
      <c r="E187" s="47">
        <f ca="1" t="shared" si="15"/>
      </c>
      <c r="F187" s="47"/>
      <c r="G187" s="47"/>
      <c r="H187" s="47"/>
      <c r="I187" s="47" t="s">
        <v>306</v>
      </c>
      <c r="J187" s="47" t="s">
        <v>307</v>
      </c>
      <c r="BJ187" s="88"/>
    </row>
    <row r="188" spans="2:62" s="16" customFormat="1" ht="15" customHeight="1">
      <c r="B188" s="47"/>
      <c r="C188" s="47">
        <f ca="1" t="shared" si="14"/>
      </c>
      <c r="D188" s="47"/>
      <c r="E188" s="47">
        <f ca="1" t="shared" si="15"/>
      </c>
      <c r="F188" s="47"/>
      <c r="G188" s="47"/>
      <c r="H188" s="47"/>
      <c r="I188" s="47" t="s">
        <v>308</v>
      </c>
      <c r="J188" s="47" t="s">
        <v>309</v>
      </c>
      <c r="BJ188" s="88"/>
    </row>
    <row r="189" spans="2:62" s="16" customFormat="1" ht="15" customHeight="1">
      <c r="B189" s="47"/>
      <c r="C189" s="47">
        <f ca="1" t="shared" si="14"/>
      </c>
      <c r="D189" s="47"/>
      <c r="E189" s="47">
        <f ca="1" t="shared" si="15"/>
      </c>
      <c r="F189" s="47"/>
      <c r="G189" s="47"/>
      <c r="H189" s="47"/>
      <c r="I189" s="47" t="s">
        <v>310</v>
      </c>
      <c r="J189" s="47" t="s">
        <v>311</v>
      </c>
      <c r="BJ189" s="88"/>
    </row>
    <row r="190" spans="2:62" s="16" customFormat="1" ht="15" customHeight="1">
      <c r="B190" s="47"/>
      <c r="C190" s="47">
        <f ca="1" t="shared" si="14"/>
      </c>
      <c r="D190" s="47"/>
      <c r="E190" s="47">
        <f ca="1" t="shared" si="15"/>
      </c>
      <c r="F190" s="47"/>
      <c r="G190" s="47"/>
      <c r="H190" s="47"/>
      <c r="I190" s="47" t="s">
        <v>312</v>
      </c>
      <c r="J190" s="47" t="s">
        <v>313</v>
      </c>
      <c r="BJ190" s="88"/>
    </row>
    <row r="191" spans="2:62" s="16" customFormat="1" ht="15" customHeight="1">
      <c r="B191" s="47"/>
      <c r="C191" s="47">
        <f ca="1" t="shared" si="14"/>
      </c>
      <c r="D191" s="47"/>
      <c r="E191" s="47">
        <f ca="1" t="shared" si="15"/>
      </c>
      <c r="F191" s="47"/>
      <c r="G191" s="47"/>
      <c r="H191" s="47"/>
      <c r="I191" s="47" t="s">
        <v>314</v>
      </c>
      <c r="J191" s="47" t="s">
        <v>315</v>
      </c>
      <c r="BE191" s="88"/>
      <c r="BF191" s="88"/>
      <c r="BG191" s="88"/>
      <c r="BH191" s="88"/>
      <c r="BI191" s="88"/>
      <c r="BJ191" s="88"/>
    </row>
    <row r="192" spans="2:62" s="16" customFormat="1" ht="15" customHeight="1">
      <c r="B192" s="47"/>
      <c r="C192" s="47">
        <f ca="1" t="shared" si="14"/>
      </c>
      <c r="D192" s="47"/>
      <c r="E192" s="47">
        <f ca="1" t="shared" si="15"/>
      </c>
      <c r="F192" s="47"/>
      <c r="G192" s="47"/>
      <c r="H192" s="47"/>
      <c r="I192" s="47" t="s">
        <v>316</v>
      </c>
      <c r="J192" s="47" t="s">
        <v>317</v>
      </c>
      <c r="BE192" s="88"/>
      <c r="BF192" s="88"/>
      <c r="BG192" s="88"/>
      <c r="BH192" s="88"/>
      <c r="BI192" s="88"/>
      <c r="BJ192" s="88"/>
    </row>
    <row r="193" spans="2:62" s="16" customFormat="1" ht="15" customHeight="1">
      <c r="B193" s="47"/>
      <c r="C193" s="47">
        <f ca="1" t="shared" si="14"/>
      </c>
      <c r="D193" s="47"/>
      <c r="E193" s="47">
        <f ca="1" t="shared" si="15"/>
      </c>
      <c r="F193" s="47"/>
      <c r="G193" s="47"/>
      <c r="H193" s="47"/>
      <c r="I193" s="47" t="s">
        <v>318</v>
      </c>
      <c r="J193" s="47" t="s">
        <v>319</v>
      </c>
      <c r="BE193" s="88"/>
      <c r="BF193" s="88"/>
      <c r="BG193" s="88"/>
      <c r="BH193" s="88"/>
      <c r="BI193" s="88"/>
      <c r="BJ193" s="88"/>
    </row>
    <row r="194" spans="2:62" s="16" customFormat="1" ht="15" customHeight="1">
      <c r="B194" s="47"/>
      <c r="C194" s="47">
        <f ca="1" t="shared" si="14"/>
      </c>
      <c r="D194" s="47"/>
      <c r="E194" s="47">
        <f ca="1" t="shared" si="15"/>
      </c>
      <c r="F194" s="47"/>
      <c r="G194" s="47"/>
      <c r="H194" s="47"/>
      <c r="I194" s="47" t="s">
        <v>320</v>
      </c>
      <c r="J194" s="47" t="s">
        <v>321</v>
      </c>
      <c r="BE194" s="88"/>
      <c r="BF194" s="88"/>
      <c r="BG194" s="88"/>
      <c r="BH194" s="88"/>
      <c r="BI194" s="88"/>
      <c r="BJ194" s="88"/>
    </row>
    <row r="195" spans="2:62" s="16" customFormat="1" ht="15" customHeight="1">
      <c r="B195" s="47"/>
      <c r="C195" s="47">
        <f ca="1" t="shared" si="14"/>
      </c>
      <c r="D195" s="47"/>
      <c r="E195" s="47">
        <f ca="1" t="shared" si="15"/>
      </c>
      <c r="F195" s="47"/>
      <c r="G195" s="47"/>
      <c r="H195" s="47"/>
      <c r="I195" s="47" t="s">
        <v>322</v>
      </c>
      <c r="J195" s="47" t="s">
        <v>323</v>
      </c>
      <c r="BE195" s="88"/>
      <c r="BF195" s="88"/>
      <c r="BG195" s="88"/>
      <c r="BH195" s="88"/>
      <c r="BI195" s="88"/>
      <c r="BJ195" s="88"/>
    </row>
    <row r="196" spans="2:62" s="16" customFormat="1" ht="15" customHeight="1">
      <c r="B196" s="47"/>
      <c r="C196" s="47">
        <f ca="1" t="shared" si="14"/>
      </c>
      <c r="D196" s="47"/>
      <c r="E196" s="47">
        <f ca="1" t="shared" si="15"/>
      </c>
      <c r="F196" s="47"/>
      <c r="G196" s="47"/>
      <c r="H196" s="47"/>
      <c r="I196" s="47" t="s">
        <v>324</v>
      </c>
      <c r="J196" s="47" t="s">
        <v>325</v>
      </c>
      <c r="BE196" s="88"/>
      <c r="BF196" s="88"/>
      <c r="BG196" s="88"/>
      <c r="BH196" s="88"/>
      <c r="BI196" s="88"/>
      <c r="BJ196" s="88"/>
    </row>
    <row r="197" spans="2:62" s="16" customFormat="1" ht="15" customHeight="1">
      <c r="B197" s="47"/>
      <c r="C197" s="47">
        <f ca="1" t="shared" si="14"/>
      </c>
      <c r="D197" s="47"/>
      <c r="E197" s="47">
        <f ca="1" t="shared" si="15"/>
      </c>
      <c r="F197" s="47"/>
      <c r="G197" s="47"/>
      <c r="H197" s="47"/>
      <c r="I197" s="47" t="s">
        <v>326</v>
      </c>
      <c r="J197" s="47" t="s">
        <v>327</v>
      </c>
      <c r="BJ197" s="88"/>
    </row>
    <row r="198" spans="2:62" s="16" customFormat="1" ht="15" customHeight="1">
      <c r="B198" s="47"/>
      <c r="C198" s="47">
        <f ca="1" t="shared" si="14"/>
      </c>
      <c r="D198" s="47"/>
      <c r="E198" s="47">
        <f ca="1" t="shared" si="15"/>
      </c>
      <c r="F198" s="47"/>
      <c r="G198" s="47"/>
      <c r="H198" s="47"/>
      <c r="I198" s="47" t="s">
        <v>328</v>
      </c>
      <c r="J198" s="47" t="s">
        <v>329</v>
      </c>
      <c r="BJ198" s="88"/>
    </row>
    <row r="199" spans="2:62" s="16" customFormat="1" ht="15" customHeight="1">
      <c r="B199" s="47"/>
      <c r="C199" s="47">
        <f ca="1" t="shared" si="14"/>
      </c>
      <c r="D199" s="47"/>
      <c r="E199" s="47">
        <f ca="1" t="shared" si="15"/>
      </c>
      <c r="F199" s="47"/>
      <c r="G199" s="47"/>
      <c r="H199" s="47"/>
      <c r="I199" s="47" t="s">
        <v>330</v>
      </c>
      <c r="J199" s="47" t="s">
        <v>331</v>
      </c>
      <c r="BJ199" s="88"/>
    </row>
    <row r="200" spans="2:62" s="16" customFormat="1" ht="15" customHeight="1">
      <c r="B200" s="47"/>
      <c r="C200" s="47">
        <f aca="true" ca="1" t="shared" si="16" ref="C200:C231">IF(INDIRECT(CONCATENATE($K$111,C$103,$K$116,$J200))=0,"",IF(OR(INDIRECT(CONCATENATE($K$111,C$103,$K$116,$I200))=0,INDIRECT(CONCATENATE($K$111,C$103,$K$116,$I200))=$F$95),INDIRECT(CONCATENATE($K$111,C$103,$K$116,$J200)),""))</f>
      </c>
      <c r="D200" s="47"/>
      <c r="E200" s="47">
        <f aca="true" ca="1" t="shared" si="17" ref="E200:E231">IF(INDIRECT(CONCATENATE($K$111,E$103,$K$116,$J200))=0,"",INDIRECT(CONCATENATE($K$111,E$103,$K$116,$J200)))</f>
      </c>
      <c r="F200" s="47"/>
      <c r="G200" s="47"/>
      <c r="H200" s="47"/>
      <c r="I200" s="47" t="s">
        <v>332</v>
      </c>
      <c r="J200" s="47" t="s">
        <v>333</v>
      </c>
      <c r="BJ200" s="88"/>
    </row>
    <row r="201" spans="2:62" s="16" customFormat="1" ht="15" customHeight="1">
      <c r="B201" s="47"/>
      <c r="C201" s="47">
        <f ca="1" t="shared" si="16"/>
      </c>
      <c r="D201" s="47"/>
      <c r="E201" s="47">
        <f ca="1" t="shared" si="17"/>
      </c>
      <c r="F201" s="47"/>
      <c r="G201" s="47"/>
      <c r="H201" s="47"/>
      <c r="I201" s="47" t="s">
        <v>334</v>
      </c>
      <c r="J201" s="47" t="s">
        <v>335</v>
      </c>
      <c r="BJ201" s="88"/>
    </row>
    <row r="202" spans="2:62" s="16" customFormat="1" ht="15" customHeight="1">
      <c r="B202" s="47"/>
      <c r="C202" s="47">
        <f ca="1" t="shared" si="16"/>
      </c>
      <c r="D202" s="47"/>
      <c r="E202" s="47">
        <f ca="1" t="shared" si="17"/>
      </c>
      <c r="F202" s="47"/>
      <c r="G202" s="47"/>
      <c r="H202" s="47"/>
      <c r="I202" s="47" t="s">
        <v>336</v>
      </c>
      <c r="J202" s="47" t="s">
        <v>337</v>
      </c>
      <c r="BJ202" s="88"/>
    </row>
    <row r="203" spans="2:10" s="16" customFormat="1" ht="15" customHeight="1">
      <c r="B203" s="47"/>
      <c r="C203" s="47">
        <f ca="1" t="shared" si="16"/>
      </c>
      <c r="D203" s="47"/>
      <c r="E203" s="47">
        <f ca="1" t="shared" si="17"/>
      </c>
      <c r="F203" s="47"/>
      <c r="G203" s="47"/>
      <c r="H203" s="47"/>
      <c r="I203" s="47" t="s">
        <v>338</v>
      </c>
      <c r="J203" s="47" t="s">
        <v>339</v>
      </c>
    </row>
    <row r="204" spans="2:10" s="16" customFormat="1" ht="15" customHeight="1">
      <c r="B204" s="47"/>
      <c r="C204" s="47">
        <f ca="1" t="shared" si="16"/>
      </c>
      <c r="D204" s="47"/>
      <c r="E204" s="47">
        <f ca="1" t="shared" si="17"/>
      </c>
      <c r="F204" s="47"/>
      <c r="G204" s="47"/>
      <c r="H204" s="47"/>
      <c r="I204" s="47" t="s">
        <v>340</v>
      </c>
      <c r="J204" s="47" t="s">
        <v>341</v>
      </c>
    </row>
    <row r="205" spans="2:10" s="16" customFormat="1" ht="15" customHeight="1">
      <c r="B205" s="47"/>
      <c r="C205" s="47">
        <f ca="1" t="shared" si="16"/>
      </c>
      <c r="D205" s="47"/>
      <c r="E205" s="47">
        <f ca="1" t="shared" si="17"/>
      </c>
      <c r="F205" s="47"/>
      <c r="G205" s="47"/>
      <c r="H205" s="47"/>
      <c r="I205" s="47" t="s">
        <v>342</v>
      </c>
      <c r="J205" s="47" t="s">
        <v>343</v>
      </c>
    </row>
    <row r="206" spans="2:10" s="16" customFormat="1" ht="15" customHeight="1">
      <c r="B206" s="47"/>
      <c r="C206" s="47">
        <f ca="1" t="shared" si="16"/>
      </c>
      <c r="D206" s="47"/>
      <c r="E206" s="47">
        <f ca="1" t="shared" si="17"/>
      </c>
      <c r="F206" s="47"/>
      <c r="G206" s="47"/>
      <c r="H206" s="47"/>
      <c r="I206" s="47" t="s">
        <v>344</v>
      </c>
      <c r="J206" s="47" t="s">
        <v>345</v>
      </c>
    </row>
    <row r="207" spans="2:10" s="16" customFormat="1" ht="15" customHeight="1">
      <c r="B207" s="47"/>
      <c r="C207" s="47">
        <f ca="1" t="shared" si="16"/>
      </c>
      <c r="D207" s="47"/>
      <c r="E207" s="47">
        <f ca="1" t="shared" si="17"/>
      </c>
      <c r="F207" s="47"/>
      <c r="G207" s="47"/>
      <c r="H207" s="47"/>
      <c r="I207" s="47" t="s">
        <v>346</v>
      </c>
      <c r="J207" s="47" t="s">
        <v>347</v>
      </c>
    </row>
    <row r="208" spans="2:10" s="16" customFormat="1" ht="15" customHeight="1">
      <c r="B208" s="47"/>
      <c r="C208" s="47">
        <f ca="1" t="shared" si="16"/>
      </c>
      <c r="D208" s="47"/>
      <c r="E208" s="47">
        <f ca="1" t="shared" si="17"/>
      </c>
      <c r="F208" s="47"/>
      <c r="G208" s="47"/>
      <c r="H208" s="47"/>
      <c r="I208" s="47" t="s">
        <v>348</v>
      </c>
      <c r="J208" s="47" t="s">
        <v>349</v>
      </c>
    </row>
    <row r="209" spans="2:10" s="16" customFormat="1" ht="15" customHeight="1">
      <c r="B209" s="47"/>
      <c r="C209" s="47">
        <f ca="1" t="shared" si="16"/>
      </c>
      <c r="D209" s="47"/>
      <c r="E209" s="47">
        <f ca="1" t="shared" si="17"/>
      </c>
      <c r="F209" s="47"/>
      <c r="G209" s="47"/>
      <c r="H209" s="47"/>
      <c r="I209" s="47" t="s">
        <v>350</v>
      </c>
      <c r="J209" s="47" t="s">
        <v>351</v>
      </c>
    </row>
    <row r="210" spans="2:10" s="16" customFormat="1" ht="15" customHeight="1">
      <c r="B210" s="47"/>
      <c r="C210" s="47">
        <f ca="1" t="shared" si="16"/>
      </c>
      <c r="D210" s="47"/>
      <c r="E210" s="47">
        <f ca="1" t="shared" si="17"/>
      </c>
      <c r="F210" s="47"/>
      <c r="G210" s="47"/>
      <c r="H210" s="47"/>
      <c r="I210" s="47" t="s">
        <v>352</v>
      </c>
      <c r="J210" s="47" t="s">
        <v>353</v>
      </c>
    </row>
    <row r="211" spans="2:10" s="16" customFormat="1" ht="15" customHeight="1">
      <c r="B211" s="47"/>
      <c r="C211" s="47">
        <f ca="1" t="shared" si="16"/>
      </c>
      <c r="D211" s="47"/>
      <c r="E211" s="47">
        <f ca="1" t="shared" si="17"/>
      </c>
      <c r="F211" s="47"/>
      <c r="G211" s="47"/>
      <c r="H211" s="47"/>
      <c r="I211" s="47" t="s">
        <v>354</v>
      </c>
      <c r="J211" s="47" t="s">
        <v>355</v>
      </c>
    </row>
    <row r="212" spans="2:10" s="16" customFormat="1" ht="15" customHeight="1">
      <c r="B212" s="47"/>
      <c r="C212" s="47">
        <f ca="1" t="shared" si="16"/>
      </c>
      <c r="D212" s="47"/>
      <c r="E212" s="47">
        <f ca="1" t="shared" si="17"/>
      </c>
      <c r="F212" s="47"/>
      <c r="G212" s="47"/>
      <c r="H212" s="47"/>
      <c r="I212" s="47" t="s">
        <v>356</v>
      </c>
      <c r="J212" s="47" t="s">
        <v>357</v>
      </c>
    </row>
    <row r="213" spans="2:10" s="16" customFormat="1" ht="15" customHeight="1">
      <c r="B213" s="47"/>
      <c r="C213" s="47">
        <f ca="1" t="shared" si="16"/>
      </c>
      <c r="D213" s="47"/>
      <c r="E213" s="47">
        <f ca="1" t="shared" si="17"/>
      </c>
      <c r="F213" s="47"/>
      <c r="G213" s="47"/>
      <c r="H213" s="47"/>
      <c r="I213" s="47" t="s">
        <v>358</v>
      </c>
      <c r="J213" s="47" t="s">
        <v>359</v>
      </c>
    </row>
    <row r="214" spans="2:10" s="16" customFormat="1" ht="15" customHeight="1">
      <c r="B214" s="47"/>
      <c r="C214" s="47">
        <f ca="1" t="shared" si="16"/>
      </c>
      <c r="D214" s="47"/>
      <c r="E214" s="47">
        <f ca="1" t="shared" si="17"/>
      </c>
      <c r="F214" s="47"/>
      <c r="G214" s="47"/>
      <c r="H214" s="47"/>
      <c r="I214" s="47" t="s">
        <v>360</v>
      </c>
      <c r="J214" s="47" t="s">
        <v>361</v>
      </c>
    </row>
    <row r="215" spans="2:10" s="16" customFormat="1" ht="15" customHeight="1">
      <c r="B215" s="47"/>
      <c r="C215" s="47">
        <f ca="1" t="shared" si="16"/>
      </c>
      <c r="D215" s="47"/>
      <c r="E215" s="47">
        <f ca="1" t="shared" si="17"/>
      </c>
      <c r="F215" s="47"/>
      <c r="G215" s="47"/>
      <c r="H215" s="47"/>
      <c r="I215" s="47" t="s">
        <v>362</v>
      </c>
      <c r="J215" s="47" t="s">
        <v>363</v>
      </c>
    </row>
    <row r="216" spans="2:10" s="16" customFormat="1" ht="15" customHeight="1">
      <c r="B216" s="47"/>
      <c r="C216" s="47">
        <f ca="1" t="shared" si="16"/>
      </c>
      <c r="D216" s="47"/>
      <c r="E216" s="47">
        <f ca="1" t="shared" si="17"/>
      </c>
      <c r="F216" s="47"/>
      <c r="G216" s="47"/>
      <c r="H216" s="47"/>
      <c r="I216" s="47" t="s">
        <v>364</v>
      </c>
      <c r="J216" s="47" t="s">
        <v>365</v>
      </c>
    </row>
    <row r="217" spans="2:10" s="16" customFormat="1" ht="15" customHeight="1">
      <c r="B217" s="47"/>
      <c r="C217" s="47">
        <f ca="1" t="shared" si="16"/>
      </c>
      <c r="D217" s="47"/>
      <c r="E217" s="47">
        <f ca="1" t="shared" si="17"/>
      </c>
      <c r="F217" s="47"/>
      <c r="G217" s="47"/>
      <c r="H217" s="47"/>
      <c r="I217" s="47" t="s">
        <v>366</v>
      </c>
      <c r="J217" s="47" t="s">
        <v>367</v>
      </c>
    </row>
    <row r="218" spans="2:10" s="16" customFormat="1" ht="15" customHeight="1">
      <c r="B218" s="47"/>
      <c r="C218" s="47">
        <f ca="1" t="shared" si="16"/>
      </c>
      <c r="D218" s="47"/>
      <c r="E218" s="47">
        <f ca="1" t="shared" si="17"/>
      </c>
      <c r="F218" s="47"/>
      <c r="G218" s="47"/>
      <c r="H218" s="47"/>
      <c r="I218" s="47" t="s">
        <v>368</v>
      </c>
      <c r="J218" s="47" t="s">
        <v>369</v>
      </c>
    </row>
    <row r="219" spans="2:10" s="16" customFormat="1" ht="15" customHeight="1">
      <c r="B219" s="47"/>
      <c r="C219" s="47">
        <f ca="1" t="shared" si="16"/>
      </c>
      <c r="D219" s="47"/>
      <c r="E219" s="47">
        <f ca="1" t="shared" si="17"/>
      </c>
      <c r="F219" s="47"/>
      <c r="G219" s="47"/>
      <c r="H219" s="47"/>
      <c r="I219" s="47" t="s">
        <v>370</v>
      </c>
      <c r="J219" s="47" t="s">
        <v>371</v>
      </c>
    </row>
    <row r="220" spans="2:10" s="16" customFormat="1" ht="15" customHeight="1">
      <c r="B220" s="47"/>
      <c r="C220" s="47">
        <f ca="1" t="shared" si="16"/>
      </c>
      <c r="D220" s="47"/>
      <c r="E220" s="47">
        <f ca="1" t="shared" si="17"/>
      </c>
      <c r="F220" s="47"/>
      <c r="G220" s="47"/>
      <c r="H220" s="47"/>
      <c r="I220" s="47" t="s">
        <v>372</v>
      </c>
      <c r="J220" s="47" t="s">
        <v>373</v>
      </c>
    </row>
    <row r="221" spans="2:10" s="16" customFormat="1" ht="15" customHeight="1">
      <c r="B221" s="47"/>
      <c r="C221" s="47">
        <f ca="1" t="shared" si="16"/>
      </c>
      <c r="D221" s="47"/>
      <c r="E221" s="47">
        <f ca="1" t="shared" si="17"/>
      </c>
      <c r="F221" s="47"/>
      <c r="G221" s="47"/>
      <c r="H221" s="47"/>
      <c r="I221" s="47" t="s">
        <v>374</v>
      </c>
      <c r="J221" s="47" t="s">
        <v>375</v>
      </c>
    </row>
    <row r="222" spans="2:10" s="16" customFormat="1" ht="15" customHeight="1">
      <c r="B222" s="47"/>
      <c r="C222" s="47">
        <f ca="1" t="shared" si="16"/>
      </c>
      <c r="D222" s="47"/>
      <c r="E222" s="47">
        <f ca="1" t="shared" si="17"/>
      </c>
      <c r="F222" s="47"/>
      <c r="G222" s="47"/>
      <c r="H222" s="47"/>
      <c r="I222" s="47" t="s">
        <v>376</v>
      </c>
      <c r="J222" s="47" t="s">
        <v>377</v>
      </c>
    </row>
    <row r="223" spans="2:10" s="16" customFormat="1" ht="15" customHeight="1">
      <c r="B223" s="47"/>
      <c r="C223" s="47">
        <f ca="1" t="shared" si="16"/>
      </c>
      <c r="D223" s="47"/>
      <c r="E223" s="47">
        <f ca="1" t="shared" si="17"/>
      </c>
      <c r="F223" s="47"/>
      <c r="G223" s="47"/>
      <c r="H223" s="47"/>
      <c r="I223" s="47" t="s">
        <v>378</v>
      </c>
      <c r="J223" s="47" t="s">
        <v>379</v>
      </c>
    </row>
    <row r="224" spans="2:10" s="16" customFormat="1" ht="15" customHeight="1">
      <c r="B224" s="47"/>
      <c r="C224" s="47">
        <f ca="1" t="shared" si="16"/>
      </c>
      <c r="D224" s="47"/>
      <c r="E224" s="47">
        <f ca="1" t="shared" si="17"/>
      </c>
      <c r="F224" s="47"/>
      <c r="G224" s="47"/>
      <c r="H224" s="47"/>
      <c r="I224" s="47" t="s">
        <v>380</v>
      </c>
      <c r="J224" s="47" t="s">
        <v>381</v>
      </c>
    </row>
    <row r="225" spans="2:10" s="16" customFormat="1" ht="15" customHeight="1">
      <c r="B225" s="47"/>
      <c r="C225" s="47">
        <f ca="1" t="shared" si="16"/>
      </c>
      <c r="D225" s="47"/>
      <c r="E225" s="47">
        <f ca="1" t="shared" si="17"/>
      </c>
      <c r="F225" s="47"/>
      <c r="G225" s="47"/>
      <c r="H225" s="47"/>
      <c r="I225" s="47" t="s">
        <v>382</v>
      </c>
      <c r="J225" s="47" t="s">
        <v>383</v>
      </c>
    </row>
    <row r="226" spans="2:10" s="16" customFormat="1" ht="15" customHeight="1">
      <c r="B226" s="47"/>
      <c r="C226" s="47">
        <f ca="1" t="shared" si="16"/>
      </c>
      <c r="D226" s="47"/>
      <c r="E226" s="47">
        <f ca="1" t="shared" si="17"/>
      </c>
      <c r="F226" s="47"/>
      <c r="G226" s="47"/>
      <c r="H226" s="47"/>
      <c r="I226" s="47" t="s">
        <v>384</v>
      </c>
      <c r="J226" s="47" t="s">
        <v>385</v>
      </c>
    </row>
    <row r="227" spans="2:10" s="16" customFormat="1" ht="15" customHeight="1">
      <c r="B227" s="47"/>
      <c r="C227" s="47">
        <f ca="1" t="shared" si="16"/>
      </c>
      <c r="D227" s="47"/>
      <c r="E227" s="47">
        <f ca="1" t="shared" si="17"/>
      </c>
      <c r="F227" s="47"/>
      <c r="G227" s="47"/>
      <c r="H227" s="47"/>
      <c r="I227" s="47" t="s">
        <v>386</v>
      </c>
      <c r="J227" s="47" t="s">
        <v>387</v>
      </c>
    </row>
    <row r="228" spans="2:10" s="16" customFormat="1" ht="15" customHeight="1">
      <c r="B228" s="47"/>
      <c r="C228" s="47">
        <f ca="1" t="shared" si="16"/>
      </c>
      <c r="D228" s="47"/>
      <c r="E228" s="47">
        <f ca="1" t="shared" si="17"/>
      </c>
      <c r="F228" s="47"/>
      <c r="G228" s="47"/>
      <c r="H228" s="47"/>
      <c r="I228" s="47" t="s">
        <v>388</v>
      </c>
      <c r="J228" s="47" t="s">
        <v>389</v>
      </c>
    </row>
    <row r="229" spans="2:10" s="16" customFormat="1" ht="15" customHeight="1">
      <c r="B229" s="47"/>
      <c r="C229" s="47">
        <f ca="1" t="shared" si="16"/>
      </c>
      <c r="D229" s="47"/>
      <c r="E229" s="47">
        <f ca="1" t="shared" si="17"/>
      </c>
      <c r="F229" s="47"/>
      <c r="G229" s="47"/>
      <c r="H229" s="47"/>
      <c r="I229" s="47" t="s">
        <v>390</v>
      </c>
      <c r="J229" s="47" t="s">
        <v>391</v>
      </c>
    </row>
    <row r="230" spans="2:10" s="16" customFormat="1" ht="15" customHeight="1">
      <c r="B230" s="47"/>
      <c r="C230" s="47">
        <f ca="1" t="shared" si="16"/>
      </c>
      <c r="D230" s="47"/>
      <c r="E230" s="47">
        <f ca="1" t="shared" si="17"/>
      </c>
      <c r="F230" s="47"/>
      <c r="G230" s="47"/>
      <c r="H230" s="47"/>
      <c r="I230" s="47" t="s">
        <v>392</v>
      </c>
      <c r="J230" s="47" t="s">
        <v>393</v>
      </c>
    </row>
    <row r="231" spans="2:10" s="16" customFormat="1" ht="15" customHeight="1">
      <c r="B231" s="47"/>
      <c r="C231" s="47">
        <f ca="1" t="shared" si="16"/>
      </c>
      <c r="D231" s="47"/>
      <c r="E231" s="47">
        <f ca="1" t="shared" si="17"/>
      </c>
      <c r="F231" s="47"/>
      <c r="G231" s="47"/>
      <c r="H231" s="47"/>
      <c r="I231" s="47" t="s">
        <v>394</v>
      </c>
      <c r="J231" s="47" t="s">
        <v>395</v>
      </c>
    </row>
    <row r="232" spans="2:10" s="16" customFormat="1" ht="15" customHeight="1">
      <c r="B232" s="47"/>
      <c r="C232" s="47">
        <f aca="true" ca="1" t="shared" si="18" ref="C232:C249">IF(INDIRECT(CONCATENATE($K$111,C$103,$K$116,$J232))=0,"",IF(OR(INDIRECT(CONCATENATE($K$111,C$103,$K$116,$I232))=0,INDIRECT(CONCATENATE($K$111,C$103,$K$116,$I232))=$F$95),INDIRECT(CONCATENATE($K$111,C$103,$K$116,$J232)),""))</f>
      </c>
      <c r="D232" s="47"/>
      <c r="E232" s="47">
        <f aca="true" ca="1" t="shared" si="19" ref="E232:E249">IF(INDIRECT(CONCATENATE($K$111,E$103,$K$116,$J232))=0,"",INDIRECT(CONCATENATE($K$111,E$103,$K$116,$J232)))</f>
      </c>
      <c r="F232" s="47"/>
      <c r="G232" s="47"/>
      <c r="H232" s="47"/>
      <c r="I232" s="47" t="s">
        <v>396</v>
      </c>
      <c r="J232" s="47" t="s">
        <v>397</v>
      </c>
    </row>
    <row r="233" spans="2:10" s="16" customFormat="1" ht="15" customHeight="1">
      <c r="B233" s="47"/>
      <c r="C233" s="47">
        <f ca="1" t="shared" si="18"/>
      </c>
      <c r="D233" s="47"/>
      <c r="E233" s="47">
        <f ca="1" t="shared" si="19"/>
      </c>
      <c r="F233" s="47"/>
      <c r="G233" s="47"/>
      <c r="H233" s="47"/>
      <c r="I233" s="47" t="s">
        <v>398</v>
      </c>
      <c r="J233" s="47" t="s">
        <v>399</v>
      </c>
    </row>
    <row r="234" spans="2:10" s="16" customFormat="1" ht="15" customHeight="1">
      <c r="B234" s="47"/>
      <c r="C234" s="47">
        <f ca="1" t="shared" si="18"/>
      </c>
      <c r="D234" s="47"/>
      <c r="E234" s="47">
        <f ca="1" t="shared" si="19"/>
      </c>
      <c r="F234" s="47"/>
      <c r="G234" s="47"/>
      <c r="H234" s="47"/>
      <c r="I234" s="47" t="s">
        <v>400</v>
      </c>
      <c r="J234" s="47" t="s">
        <v>401</v>
      </c>
    </row>
    <row r="235" spans="2:10" s="16" customFormat="1" ht="15" customHeight="1">
      <c r="B235" s="47"/>
      <c r="C235" s="47">
        <f ca="1" t="shared" si="18"/>
      </c>
      <c r="D235" s="47"/>
      <c r="E235" s="47">
        <f ca="1" t="shared" si="19"/>
      </c>
      <c r="F235" s="47"/>
      <c r="G235" s="47"/>
      <c r="H235" s="47"/>
      <c r="I235" s="47" t="s">
        <v>402</v>
      </c>
      <c r="J235" s="47" t="s">
        <v>403</v>
      </c>
    </row>
    <row r="236" spans="2:10" s="16" customFormat="1" ht="15" customHeight="1">
      <c r="B236" s="47"/>
      <c r="C236" s="47">
        <f ca="1" t="shared" si="18"/>
      </c>
      <c r="D236" s="47"/>
      <c r="E236" s="47">
        <f ca="1" t="shared" si="19"/>
      </c>
      <c r="F236" s="47"/>
      <c r="G236" s="47"/>
      <c r="H236" s="47"/>
      <c r="I236" s="47" t="s">
        <v>404</v>
      </c>
      <c r="J236" s="47" t="s">
        <v>405</v>
      </c>
    </row>
    <row r="237" spans="2:10" s="16" customFormat="1" ht="15" customHeight="1">
      <c r="B237" s="47"/>
      <c r="C237" s="47">
        <f ca="1" t="shared" si="18"/>
      </c>
      <c r="D237" s="47"/>
      <c r="E237" s="47">
        <f ca="1" t="shared" si="19"/>
      </c>
      <c r="F237" s="47"/>
      <c r="G237" s="47"/>
      <c r="H237" s="47"/>
      <c r="I237" s="47" t="s">
        <v>406</v>
      </c>
      <c r="J237" s="47" t="s">
        <v>407</v>
      </c>
    </row>
    <row r="238" spans="2:10" s="16" customFormat="1" ht="15" customHeight="1">
      <c r="B238" s="47"/>
      <c r="C238" s="47">
        <f ca="1" t="shared" si="18"/>
      </c>
      <c r="D238" s="47"/>
      <c r="E238" s="47">
        <f ca="1" t="shared" si="19"/>
      </c>
      <c r="F238" s="47"/>
      <c r="G238" s="47"/>
      <c r="H238" s="47"/>
      <c r="I238" s="47" t="s">
        <v>408</v>
      </c>
      <c r="J238" s="47" t="s">
        <v>409</v>
      </c>
    </row>
    <row r="239" spans="2:10" s="16" customFormat="1" ht="15" customHeight="1">
      <c r="B239" s="47"/>
      <c r="C239" s="47">
        <f ca="1" t="shared" si="18"/>
      </c>
      <c r="D239" s="47"/>
      <c r="E239" s="47">
        <f ca="1" t="shared" si="19"/>
      </c>
      <c r="F239" s="47"/>
      <c r="G239" s="47"/>
      <c r="H239" s="47"/>
      <c r="I239" s="47" t="s">
        <v>410</v>
      </c>
      <c r="J239" s="47" t="s">
        <v>411</v>
      </c>
    </row>
    <row r="240" spans="2:10" s="16" customFormat="1" ht="15" customHeight="1">
      <c r="B240" s="47"/>
      <c r="C240" s="47">
        <f ca="1" t="shared" si="18"/>
      </c>
      <c r="D240" s="47"/>
      <c r="E240" s="47">
        <f ca="1" t="shared" si="19"/>
      </c>
      <c r="F240" s="47"/>
      <c r="G240" s="47"/>
      <c r="H240" s="47"/>
      <c r="I240" s="47" t="s">
        <v>412</v>
      </c>
      <c r="J240" s="47" t="s">
        <v>413</v>
      </c>
    </row>
    <row r="241" spans="2:10" s="16" customFormat="1" ht="15" customHeight="1">
      <c r="B241" s="47"/>
      <c r="C241" s="47">
        <f ca="1" t="shared" si="18"/>
      </c>
      <c r="D241" s="47"/>
      <c r="E241" s="47">
        <f ca="1" t="shared" si="19"/>
      </c>
      <c r="F241" s="47"/>
      <c r="G241" s="47"/>
      <c r="H241" s="47"/>
      <c r="I241" s="47" t="s">
        <v>414</v>
      </c>
      <c r="J241" s="47" t="s">
        <v>415</v>
      </c>
    </row>
    <row r="242" spans="2:10" s="16" customFormat="1" ht="15" customHeight="1">
      <c r="B242" s="47"/>
      <c r="C242" s="47">
        <f ca="1" t="shared" si="18"/>
      </c>
      <c r="D242" s="47"/>
      <c r="E242" s="47">
        <f ca="1" t="shared" si="19"/>
      </c>
      <c r="F242" s="47"/>
      <c r="G242" s="47"/>
      <c r="H242" s="47"/>
      <c r="I242" s="47" t="s">
        <v>416</v>
      </c>
      <c r="J242" s="47" t="s">
        <v>417</v>
      </c>
    </row>
    <row r="243" spans="2:10" s="16" customFormat="1" ht="15" customHeight="1">
      <c r="B243" s="47"/>
      <c r="C243" s="47">
        <f ca="1" t="shared" si="18"/>
      </c>
      <c r="D243" s="47"/>
      <c r="E243" s="47">
        <f ca="1" t="shared" si="19"/>
      </c>
      <c r="F243" s="47"/>
      <c r="G243" s="47"/>
      <c r="H243" s="47"/>
      <c r="I243" s="47" t="s">
        <v>418</v>
      </c>
      <c r="J243" s="47" t="s">
        <v>419</v>
      </c>
    </row>
    <row r="244" spans="2:10" s="16" customFormat="1" ht="15" customHeight="1">
      <c r="B244" s="47"/>
      <c r="C244" s="47">
        <f ca="1" t="shared" si="18"/>
      </c>
      <c r="D244" s="47"/>
      <c r="E244" s="47">
        <f ca="1" t="shared" si="19"/>
      </c>
      <c r="F244" s="47"/>
      <c r="G244" s="47"/>
      <c r="H244" s="47"/>
      <c r="I244" s="47" t="s">
        <v>420</v>
      </c>
      <c r="J244" s="47" t="s">
        <v>421</v>
      </c>
    </row>
    <row r="245" spans="2:10" s="16" customFormat="1" ht="15" customHeight="1">
      <c r="B245" s="47"/>
      <c r="C245" s="47">
        <f ca="1" t="shared" si="18"/>
      </c>
      <c r="D245" s="47"/>
      <c r="E245" s="47">
        <f ca="1" t="shared" si="19"/>
      </c>
      <c r="F245" s="47"/>
      <c r="G245" s="47"/>
      <c r="H245" s="47"/>
      <c r="I245" s="47" t="s">
        <v>422</v>
      </c>
      <c r="J245" s="47" t="s">
        <v>423</v>
      </c>
    </row>
    <row r="246" spans="2:10" s="16" customFormat="1" ht="15" customHeight="1">
      <c r="B246" s="47"/>
      <c r="C246" s="47">
        <f ca="1" t="shared" si="18"/>
      </c>
      <c r="D246" s="47"/>
      <c r="E246" s="47">
        <f ca="1" t="shared" si="19"/>
      </c>
      <c r="F246" s="47"/>
      <c r="G246" s="47"/>
      <c r="H246" s="47"/>
      <c r="I246" s="47" t="s">
        <v>424</v>
      </c>
      <c r="J246" s="47" t="s">
        <v>425</v>
      </c>
    </row>
    <row r="247" spans="2:10" s="16" customFormat="1" ht="15" customHeight="1">
      <c r="B247" s="47"/>
      <c r="C247" s="47">
        <f ca="1" t="shared" si="18"/>
      </c>
      <c r="D247" s="47"/>
      <c r="E247" s="47">
        <f ca="1" t="shared" si="19"/>
      </c>
      <c r="F247" s="47"/>
      <c r="G247" s="47"/>
      <c r="H247" s="47"/>
      <c r="I247" s="47" t="s">
        <v>426</v>
      </c>
      <c r="J247" s="47" t="s">
        <v>427</v>
      </c>
    </row>
    <row r="248" spans="2:10" s="16" customFormat="1" ht="15" customHeight="1">
      <c r="B248" s="47"/>
      <c r="C248" s="47">
        <f ca="1" t="shared" si="18"/>
      </c>
      <c r="D248" s="47"/>
      <c r="E248" s="47">
        <f ca="1" t="shared" si="19"/>
      </c>
      <c r="F248" s="47"/>
      <c r="G248" s="47"/>
      <c r="H248" s="47"/>
      <c r="I248" s="47" t="s">
        <v>428</v>
      </c>
      <c r="J248" s="47" t="s">
        <v>429</v>
      </c>
    </row>
    <row r="249" spans="2:10" s="16" customFormat="1" ht="15" customHeight="1">
      <c r="B249" s="47"/>
      <c r="C249" s="47">
        <f ca="1" t="shared" si="18"/>
      </c>
      <c r="D249" s="47"/>
      <c r="E249" s="47">
        <f ca="1" t="shared" si="19"/>
      </c>
      <c r="F249" s="47"/>
      <c r="G249" s="47"/>
      <c r="H249" s="47"/>
      <c r="I249" s="47" t="s">
        <v>430</v>
      </c>
      <c r="J249" s="47" t="s">
        <v>431</v>
      </c>
    </row>
    <row r="250" s="16" customFormat="1" ht="15" customHeight="1"/>
    <row r="251" s="16" customFormat="1" ht="15" customHeight="1"/>
    <row r="252" spans="2:46" ht="15" customHeight="1">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84"/>
      <c r="AM252" s="84"/>
      <c r="AN252" s="84"/>
      <c r="AO252" s="103"/>
      <c r="AP252" s="103"/>
      <c r="AQ252" s="103"/>
      <c r="AR252" s="103"/>
      <c r="AS252" s="78"/>
      <c r="AT252" s="81"/>
    </row>
    <row r="253" spans="2:46" ht="15" customHeight="1">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36"/>
      <c r="AM253" s="36"/>
      <c r="AN253" s="36"/>
      <c r="AO253" s="91"/>
      <c r="AP253" s="91"/>
      <c r="AQ253" s="91"/>
      <c r="AR253" s="91"/>
      <c r="AS253" s="98"/>
      <c r="AT253" s="98"/>
    </row>
    <row r="254" spans="2:46" ht="15" customHeight="1">
      <c r="B254" s="98"/>
      <c r="C254" s="98"/>
      <c r="D254" s="98"/>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98"/>
      <c r="AT254" s="98"/>
    </row>
    <row r="255" spans="2:46" ht="15" customHeight="1">
      <c r="B255" s="103"/>
      <c r="C255" s="103"/>
      <c r="D255" s="103"/>
      <c r="E255" s="103"/>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8"/>
      <c r="AS255" s="98"/>
      <c r="AT255" s="98"/>
    </row>
    <row r="256" spans="2:46" ht="15" customHeight="1">
      <c r="B256" s="103"/>
      <c r="C256" s="103"/>
      <c r="D256" s="103"/>
      <c r="E256" s="103"/>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5"/>
      <c r="AM256" s="105"/>
      <c r="AN256" s="105"/>
      <c r="AO256" s="105"/>
      <c r="AP256" s="105"/>
      <c r="AQ256" s="105"/>
      <c r="AR256" s="98"/>
      <c r="AS256" s="98"/>
      <c r="AT256" s="98"/>
    </row>
    <row r="257" spans="2:46" ht="15" customHeight="1">
      <c r="B257" s="103"/>
      <c r="C257" s="103"/>
      <c r="D257" s="103"/>
      <c r="E257" s="103"/>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8"/>
      <c r="AS257" s="98"/>
      <c r="AT257" s="98"/>
    </row>
    <row r="258" spans="2:46" ht="15" customHeight="1">
      <c r="B258" s="103"/>
      <c r="C258" s="103"/>
      <c r="D258" s="103"/>
      <c r="E258" s="103"/>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8"/>
      <c r="AS258" s="98"/>
      <c r="AT258" s="98"/>
    </row>
    <row r="259" spans="2:46" ht="15" customHeight="1">
      <c r="B259" s="103"/>
      <c r="C259" s="103"/>
      <c r="D259" s="103"/>
      <c r="E259" s="103"/>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5"/>
      <c r="AR259" s="98"/>
      <c r="AS259" s="98"/>
      <c r="AT259" s="98"/>
    </row>
    <row r="260" spans="2:46" ht="15" customHeight="1">
      <c r="B260" s="103"/>
      <c r="C260" s="103"/>
      <c r="D260" s="103"/>
      <c r="E260" s="103"/>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8"/>
      <c r="AL260" s="98"/>
      <c r="AM260" s="98"/>
      <c r="AN260" s="98"/>
      <c r="AO260" s="98"/>
      <c r="AP260" s="98"/>
      <c r="AQ260" s="98"/>
      <c r="AR260" s="98"/>
      <c r="AS260" s="98"/>
      <c r="AT260" s="98"/>
    </row>
    <row r="261" spans="2:46" ht="15" customHeight="1">
      <c r="B261" s="102"/>
      <c r="C261" s="102"/>
      <c r="D261" s="102"/>
      <c r="E261" s="102"/>
      <c r="F261" s="102"/>
      <c r="G261" s="102"/>
      <c r="H261" s="102"/>
      <c r="I261" s="102"/>
      <c r="J261" s="102"/>
      <c r="K261" s="102"/>
      <c r="L261" s="102"/>
      <c r="M261" s="102"/>
      <c r="N261" s="102"/>
      <c r="O261" s="102"/>
      <c r="P261" s="102"/>
      <c r="Q261" s="102"/>
      <c r="R261" s="102"/>
      <c r="S261" s="102"/>
      <c r="T261" s="102"/>
      <c r="U261" s="98"/>
      <c r="V261" s="98"/>
      <c r="W261" s="98"/>
      <c r="X261" s="98"/>
      <c r="Y261" s="98"/>
      <c r="Z261" s="98"/>
      <c r="AA261" s="98"/>
      <c r="AB261" s="98"/>
      <c r="AC261" s="98"/>
      <c r="AD261" s="98"/>
      <c r="AE261" s="98"/>
      <c r="AF261" s="98"/>
      <c r="AG261" s="98"/>
      <c r="AH261" s="98"/>
      <c r="AI261" s="103"/>
      <c r="AJ261" s="103"/>
      <c r="AK261" s="103"/>
      <c r="AL261" s="103"/>
      <c r="AM261" s="103"/>
      <c r="AN261" s="103"/>
      <c r="AO261" s="103"/>
      <c r="AP261" s="103"/>
      <c r="AQ261" s="103"/>
      <c r="AR261" s="103"/>
      <c r="AS261" s="98"/>
      <c r="AT261" s="98"/>
    </row>
    <row r="262" spans="2:46" ht="15" customHeight="1">
      <c r="B262" s="83"/>
      <c r="C262" s="83"/>
      <c r="D262" s="83"/>
      <c r="E262" s="83"/>
      <c r="F262" s="83"/>
      <c r="G262" s="83"/>
      <c r="H262" s="83"/>
      <c r="I262" s="83"/>
      <c r="J262" s="83"/>
      <c r="K262" s="83"/>
      <c r="L262" s="83"/>
      <c r="M262" s="83"/>
      <c r="N262" s="83"/>
      <c r="O262" s="83"/>
      <c r="P262" s="83"/>
      <c r="Q262" s="83"/>
      <c r="R262" s="83"/>
      <c r="S262" s="83"/>
      <c r="T262" s="83"/>
      <c r="U262" s="98"/>
      <c r="V262" s="98"/>
      <c r="W262" s="98"/>
      <c r="X262" s="98"/>
      <c r="Y262" s="98"/>
      <c r="Z262" s="98"/>
      <c r="AA262" s="98"/>
      <c r="AB262" s="98"/>
      <c r="AC262" s="98"/>
      <c r="AD262" s="98"/>
      <c r="AE262" s="98"/>
      <c r="AF262" s="98"/>
      <c r="AG262" s="98"/>
      <c r="AH262" s="98"/>
      <c r="AI262" s="91"/>
      <c r="AJ262" s="91"/>
      <c r="AK262" s="91"/>
      <c r="AL262" s="91"/>
      <c r="AM262" s="91"/>
      <c r="AN262" s="91"/>
      <c r="AO262" s="91"/>
      <c r="AP262" s="91"/>
      <c r="AQ262" s="91"/>
      <c r="AR262" s="91"/>
      <c r="AS262" s="98"/>
      <c r="AT262" s="98"/>
    </row>
    <row r="263" spans="2:46" ht="15" customHeight="1">
      <c r="B263" s="84"/>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98"/>
      <c r="AT263" s="98"/>
    </row>
    <row r="264" spans="2:46" ht="15" customHeight="1">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6"/>
      <c r="AQ264" s="106"/>
      <c r="AR264" s="106"/>
      <c r="AS264" s="98"/>
      <c r="AT264" s="98"/>
    </row>
    <row r="265" ht="15" customHeight="1"/>
    <row r="266" ht="15" customHeight="1"/>
    <row r="267" ht="15" customHeight="1"/>
    <row r="268" ht="15" customHeight="1"/>
    <row r="269" ht="15" customHeight="1"/>
    <row r="270" ht="15" customHeight="1"/>
    <row r="271" ht="15" customHeight="1"/>
    <row r="272" ht="15" customHeight="1"/>
  </sheetData>
  <sheetProtection sheet="1" scenarios="1" formatCells="0" formatColumns="0" formatRows="0"/>
  <mergeCells count="647">
    <mergeCell ref="AJ26:AK26"/>
    <mergeCell ref="AL26:AM26"/>
    <mergeCell ref="AN26:AO26"/>
    <mergeCell ref="AP26:AQ26"/>
    <mergeCell ref="AB26:AC26"/>
    <mergeCell ref="AD26:AE26"/>
    <mergeCell ref="AF26:AG26"/>
    <mergeCell ref="AH26:AI26"/>
    <mergeCell ref="T26:U26"/>
    <mergeCell ref="V26:W26"/>
    <mergeCell ref="X26:Y26"/>
    <mergeCell ref="Z26:AA26"/>
    <mergeCell ref="F26:G26"/>
    <mergeCell ref="H26:I26"/>
    <mergeCell ref="J26:K26"/>
    <mergeCell ref="L26:M26"/>
    <mergeCell ref="N26:O26"/>
    <mergeCell ref="P26:Q26"/>
    <mergeCell ref="R26:S26"/>
    <mergeCell ref="AL28:AM28"/>
    <mergeCell ref="V28:W28"/>
    <mergeCell ref="X28:Y28"/>
    <mergeCell ref="Z28:AA28"/>
    <mergeCell ref="AB28:AC28"/>
    <mergeCell ref="N28:O28"/>
    <mergeCell ref="P28:Q28"/>
    <mergeCell ref="AN28:AO28"/>
    <mergeCell ref="AP28:AQ28"/>
    <mergeCell ref="AD28:AE28"/>
    <mergeCell ref="AF28:AG28"/>
    <mergeCell ref="AH28:AI28"/>
    <mergeCell ref="AJ28:AK28"/>
    <mergeCell ref="R28:S28"/>
    <mergeCell ref="T28:U28"/>
    <mergeCell ref="F28:G28"/>
    <mergeCell ref="H28:I28"/>
    <mergeCell ref="J28:K28"/>
    <mergeCell ref="L28:M28"/>
    <mergeCell ref="AJ27:AK27"/>
    <mergeCell ref="AL27:AM27"/>
    <mergeCell ref="AN27:AO27"/>
    <mergeCell ref="AP27:AQ27"/>
    <mergeCell ref="AB27:AC27"/>
    <mergeCell ref="AD27:AE27"/>
    <mergeCell ref="AF27:AG27"/>
    <mergeCell ref="AH27:AI27"/>
    <mergeCell ref="T27:U27"/>
    <mergeCell ref="V27:W27"/>
    <mergeCell ref="X27:Y27"/>
    <mergeCell ref="Z27:AA27"/>
    <mergeCell ref="AL25:AM25"/>
    <mergeCell ref="AN25:AO25"/>
    <mergeCell ref="AP25:AQ25"/>
    <mergeCell ref="F27:G27"/>
    <mergeCell ref="H27:I27"/>
    <mergeCell ref="J27:K27"/>
    <mergeCell ref="L27:M27"/>
    <mergeCell ref="N27:O27"/>
    <mergeCell ref="P27:Q27"/>
    <mergeCell ref="R27:S27"/>
    <mergeCell ref="AD25:AE25"/>
    <mergeCell ref="AF25:AG25"/>
    <mergeCell ref="AH25:AI25"/>
    <mergeCell ref="AJ25:AK25"/>
    <mergeCell ref="V25:W25"/>
    <mergeCell ref="X25:Y25"/>
    <mergeCell ref="Z25:AA25"/>
    <mergeCell ref="AB25:AC25"/>
    <mergeCell ref="N25:O25"/>
    <mergeCell ref="P25:Q25"/>
    <mergeCell ref="R25:S25"/>
    <mergeCell ref="T25:U25"/>
    <mergeCell ref="F25:G25"/>
    <mergeCell ref="H25:I25"/>
    <mergeCell ref="J25:K25"/>
    <mergeCell ref="L25:M25"/>
    <mergeCell ref="AJ24:AK24"/>
    <mergeCell ref="AK23:AL23"/>
    <mergeCell ref="AL24:AM24"/>
    <mergeCell ref="AM23:AN23"/>
    <mergeCell ref="AN24:AO24"/>
    <mergeCell ref="AO23:AP23"/>
    <mergeCell ref="AP24:AQ24"/>
    <mergeCell ref="AQ23:AR23"/>
    <mergeCell ref="Z24:AA24"/>
    <mergeCell ref="AA23:AB23"/>
    <mergeCell ref="AB24:AC24"/>
    <mergeCell ref="AC23:AD23"/>
    <mergeCell ref="AD24:AE24"/>
    <mergeCell ref="AE23:AF23"/>
    <mergeCell ref="AF24:AG24"/>
    <mergeCell ref="AG23:AH23"/>
    <mergeCell ref="AH24:AI24"/>
    <mergeCell ref="AI23:AJ23"/>
    <mergeCell ref="P24:Q24"/>
    <mergeCell ref="Q23:R23"/>
    <mergeCell ref="R24:S24"/>
    <mergeCell ref="S23:T23"/>
    <mergeCell ref="T24:U24"/>
    <mergeCell ref="U23:V23"/>
    <mergeCell ref="V24:W24"/>
    <mergeCell ref="W23:X23"/>
    <mergeCell ref="X24:Y24"/>
    <mergeCell ref="Y23:Z23"/>
    <mergeCell ref="B15:D16"/>
    <mergeCell ref="B12:D13"/>
    <mergeCell ref="B9:D10"/>
    <mergeCell ref="I23:J23"/>
    <mergeCell ref="E23:F23"/>
    <mergeCell ref="G23:H23"/>
    <mergeCell ref="AA20:AM20"/>
    <mergeCell ref="AA19:AM19"/>
    <mergeCell ref="AA36:AM36"/>
    <mergeCell ref="B24:E26"/>
    <mergeCell ref="J24:K24"/>
    <mergeCell ref="F24:G24"/>
    <mergeCell ref="H24:I24"/>
    <mergeCell ref="K23:L23"/>
    <mergeCell ref="M23:N23"/>
    <mergeCell ref="L24:M24"/>
    <mergeCell ref="B2:D2"/>
    <mergeCell ref="B4:D4"/>
    <mergeCell ref="B6:D6"/>
    <mergeCell ref="B21:L21"/>
    <mergeCell ref="E9:L9"/>
    <mergeCell ref="E10:L10"/>
    <mergeCell ref="E12:L12"/>
    <mergeCell ref="E13:L13"/>
    <mergeCell ref="E15:L15"/>
    <mergeCell ref="E16:L16"/>
    <mergeCell ref="V31:X31"/>
    <mergeCell ref="B22:L22"/>
    <mergeCell ref="B32:AR32"/>
    <mergeCell ref="B33:AR33"/>
    <mergeCell ref="Y31:AA31"/>
    <mergeCell ref="AB31:AD31"/>
    <mergeCell ref="AE31:AH31"/>
    <mergeCell ref="B27:E29"/>
    <mergeCell ref="N24:O24"/>
    <mergeCell ref="O23:P23"/>
    <mergeCell ref="B31:L31"/>
    <mergeCell ref="AE63:AH63"/>
    <mergeCell ref="AN20:AR20"/>
    <mergeCell ref="B19:H20"/>
    <mergeCell ref="I19:Z19"/>
    <mergeCell ref="I20:Z20"/>
    <mergeCell ref="AN19:AR19"/>
    <mergeCell ref="AA35:AM35"/>
    <mergeCell ref="AN35:AR35"/>
    <mergeCell ref="M21:AE21"/>
    <mergeCell ref="B30:L30"/>
    <mergeCell ref="M30:U30"/>
    <mergeCell ref="V30:X30"/>
    <mergeCell ref="Y30:AA30"/>
    <mergeCell ref="AT1:AU1"/>
    <mergeCell ref="AT2:AU2"/>
    <mergeCell ref="AI30:AR30"/>
    <mergeCell ref="AI31:AR31"/>
    <mergeCell ref="M10:AS16"/>
    <mergeCell ref="M9:AS9"/>
    <mergeCell ref="M22:AE22"/>
    <mergeCell ref="AB30:AD30"/>
    <mergeCell ref="AE30:AH30"/>
    <mergeCell ref="M31:U31"/>
    <mergeCell ref="Y2:AJ8"/>
    <mergeCell ref="E2:X2"/>
    <mergeCell ref="E4:X4"/>
    <mergeCell ref="E6:X6"/>
    <mergeCell ref="AN36:AR36"/>
    <mergeCell ref="B37:L37"/>
    <mergeCell ref="M46:U46"/>
    <mergeCell ref="V46:X46"/>
    <mergeCell ref="Y46:AA46"/>
    <mergeCell ref="AB46:AD46"/>
    <mergeCell ref="AE46:AH46"/>
    <mergeCell ref="B35:H36"/>
    <mergeCell ref="I35:Z35"/>
    <mergeCell ref="I36:Z36"/>
    <mergeCell ref="Y47:AA47"/>
    <mergeCell ref="AB47:AD47"/>
    <mergeCell ref="W39:X39"/>
    <mergeCell ref="Y39:Z39"/>
    <mergeCell ref="AA39:AB39"/>
    <mergeCell ref="AC39:AD39"/>
    <mergeCell ref="V40:W40"/>
    <mergeCell ref="X40:Y40"/>
    <mergeCell ref="Z40:AA40"/>
    <mergeCell ref="AB40:AC40"/>
    <mergeCell ref="B38:L38"/>
    <mergeCell ref="M47:U47"/>
    <mergeCell ref="V47:X47"/>
    <mergeCell ref="M39:N39"/>
    <mergeCell ref="O39:P39"/>
    <mergeCell ref="Q39:R39"/>
    <mergeCell ref="S39:T39"/>
    <mergeCell ref="E39:F39"/>
    <mergeCell ref="G39:H39"/>
    <mergeCell ref="I39:J39"/>
    <mergeCell ref="K39:L39"/>
    <mergeCell ref="AE39:AF39"/>
    <mergeCell ref="AG39:AH39"/>
    <mergeCell ref="U39:V39"/>
    <mergeCell ref="AI39:AJ39"/>
    <mergeCell ref="AK39:AL39"/>
    <mergeCell ref="AM39:AN39"/>
    <mergeCell ref="AO39:AP39"/>
    <mergeCell ref="AQ39:AR39"/>
    <mergeCell ref="B40:E42"/>
    <mergeCell ref="F40:G40"/>
    <mergeCell ref="H40:I40"/>
    <mergeCell ref="J40:K40"/>
    <mergeCell ref="L40:M40"/>
    <mergeCell ref="N40:O40"/>
    <mergeCell ref="P40:Q40"/>
    <mergeCell ref="R40:S40"/>
    <mergeCell ref="T40:U40"/>
    <mergeCell ref="AD40:AE40"/>
    <mergeCell ref="AF40:AG40"/>
    <mergeCell ref="AH40:AI40"/>
    <mergeCell ref="AJ40:AK40"/>
    <mergeCell ref="AL40:AM40"/>
    <mergeCell ref="AN40:AO40"/>
    <mergeCell ref="AP40:AQ40"/>
    <mergeCell ref="F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H41:AI41"/>
    <mergeCell ref="AJ41:AK41"/>
    <mergeCell ref="AL41:AM41"/>
    <mergeCell ref="AN41:AO41"/>
    <mergeCell ref="AP41:AQ41"/>
    <mergeCell ref="F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J42:AK42"/>
    <mergeCell ref="AL42:AM42"/>
    <mergeCell ref="AN42:AO42"/>
    <mergeCell ref="AP42:AQ42"/>
    <mergeCell ref="B43:E45"/>
    <mergeCell ref="F43:G43"/>
    <mergeCell ref="H43:I43"/>
    <mergeCell ref="J43:K43"/>
    <mergeCell ref="L43:M43"/>
    <mergeCell ref="N43:O43"/>
    <mergeCell ref="P43:Q43"/>
    <mergeCell ref="R43:S43"/>
    <mergeCell ref="T43:U43"/>
    <mergeCell ref="V43:W43"/>
    <mergeCell ref="X43:Y43"/>
    <mergeCell ref="AL43:AM43"/>
    <mergeCell ref="AN43:AO43"/>
    <mergeCell ref="Z43:AA43"/>
    <mergeCell ref="AB43:AC43"/>
    <mergeCell ref="AD43:AE43"/>
    <mergeCell ref="AF43:AG43"/>
    <mergeCell ref="T44:U44"/>
    <mergeCell ref="V44:W44"/>
    <mergeCell ref="AH43:AI43"/>
    <mergeCell ref="AJ43:AK43"/>
    <mergeCell ref="L44:M44"/>
    <mergeCell ref="N44:O44"/>
    <mergeCell ref="P44:Q44"/>
    <mergeCell ref="R44:S44"/>
    <mergeCell ref="M37:AE37"/>
    <mergeCell ref="AI46:AR46"/>
    <mergeCell ref="AF44:AG44"/>
    <mergeCell ref="AH44:AI44"/>
    <mergeCell ref="AJ44:AK44"/>
    <mergeCell ref="AL44:AM44"/>
    <mergeCell ref="X44:Y44"/>
    <mergeCell ref="Z44:AA44"/>
    <mergeCell ref="AB44:AC44"/>
    <mergeCell ref="AD44:AE44"/>
    <mergeCell ref="M38:AE38"/>
    <mergeCell ref="AI47:AR47"/>
    <mergeCell ref="B48:AR48"/>
    <mergeCell ref="B49:AR49"/>
    <mergeCell ref="AN44:AO44"/>
    <mergeCell ref="AP44:AQ44"/>
    <mergeCell ref="AP43:AQ43"/>
    <mergeCell ref="F44:G44"/>
    <mergeCell ref="H44:I44"/>
    <mergeCell ref="J44:K44"/>
    <mergeCell ref="AN51:AR51"/>
    <mergeCell ref="I52:Z52"/>
    <mergeCell ref="AA52:AM52"/>
    <mergeCell ref="AN52:AR52"/>
    <mergeCell ref="E55:F55"/>
    <mergeCell ref="G55:H55"/>
    <mergeCell ref="I55:J55"/>
    <mergeCell ref="K55:L55"/>
    <mergeCell ref="M55:N55"/>
    <mergeCell ref="O55:P55"/>
    <mergeCell ref="Q55:R55"/>
    <mergeCell ref="S55:T55"/>
    <mergeCell ref="U55:V55"/>
    <mergeCell ref="W55:X55"/>
    <mergeCell ref="Y55:Z55"/>
    <mergeCell ref="AA55:AB55"/>
    <mergeCell ref="AC55:AD55"/>
    <mergeCell ref="AE55:AF55"/>
    <mergeCell ref="AG55:AH55"/>
    <mergeCell ref="AI55:AJ55"/>
    <mergeCell ref="AK55:AL55"/>
    <mergeCell ref="AM55:AN55"/>
    <mergeCell ref="AO55:AP55"/>
    <mergeCell ref="AQ55:AR55"/>
    <mergeCell ref="B56:E58"/>
    <mergeCell ref="F56:G56"/>
    <mergeCell ref="H56:I56"/>
    <mergeCell ref="J56:K56"/>
    <mergeCell ref="F57:G57"/>
    <mergeCell ref="H57:I57"/>
    <mergeCell ref="J57:K57"/>
    <mergeCell ref="F58:G58"/>
    <mergeCell ref="H58:I58"/>
    <mergeCell ref="J58:K58"/>
    <mergeCell ref="L56:M56"/>
    <mergeCell ref="N56:O56"/>
    <mergeCell ref="P56:Q56"/>
    <mergeCell ref="R56:S56"/>
    <mergeCell ref="T56:U56"/>
    <mergeCell ref="V56:W56"/>
    <mergeCell ref="X56:Y56"/>
    <mergeCell ref="Z56:AA56"/>
    <mergeCell ref="AB56:AC56"/>
    <mergeCell ref="AD56:AE56"/>
    <mergeCell ref="AF56:AG56"/>
    <mergeCell ref="AH56:AI56"/>
    <mergeCell ref="AJ56:AK56"/>
    <mergeCell ref="AL56:AM56"/>
    <mergeCell ref="AN56:AO56"/>
    <mergeCell ref="AP56:AQ56"/>
    <mergeCell ref="L57:M57"/>
    <mergeCell ref="N57:O57"/>
    <mergeCell ref="P57:Q57"/>
    <mergeCell ref="R57:S57"/>
    <mergeCell ref="T57:U57"/>
    <mergeCell ref="V57:W57"/>
    <mergeCell ref="X57:Y57"/>
    <mergeCell ref="Z57:AA57"/>
    <mergeCell ref="AB57:AC57"/>
    <mergeCell ref="AD57:AE57"/>
    <mergeCell ref="AF57:AG57"/>
    <mergeCell ref="AH57:AI57"/>
    <mergeCell ref="AJ57:AK57"/>
    <mergeCell ref="AL57:AM57"/>
    <mergeCell ref="AN57:AO57"/>
    <mergeCell ref="AP57:AQ57"/>
    <mergeCell ref="L58:M58"/>
    <mergeCell ref="N58:O58"/>
    <mergeCell ref="P58:Q58"/>
    <mergeCell ref="R58:S58"/>
    <mergeCell ref="T58:U58"/>
    <mergeCell ref="V58:W58"/>
    <mergeCell ref="X58:Y58"/>
    <mergeCell ref="Z58:AA58"/>
    <mergeCell ref="AB58:AC58"/>
    <mergeCell ref="AD58:AE58"/>
    <mergeCell ref="AF58:AG58"/>
    <mergeCell ref="AH58:AI58"/>
    <mergeCell ref="AJ58:AK58"/>
    <mergeCell ref="AL58:AM58"/>
    <mergeCell ref="AN58:AO58"/>
    <mergeCell ref="AP58:AQ58"/>
    <mergeCell ref="B59:E61"/>
    <mergeCell ref="F59:G59"/>
    <mergeCell ref="H59:I59"/>
    <mergeCell ref="J59:K59"/>
    <mergeCell ref="F60:G60"/>
    <mergeCell ref="H60:I60"/>
    <mergeCell ref="J60:K60"/>
    <mergeCell ref="L59:M59"/>
    <mergeCell ref="N59:O59"/>
    <mergeCell ref="P59:Q59"/>
    <mergeCell ref="R59:S59"/>
    <mergeCell ref="T59:U59"/>
    <mergeCell ref="V59:W59"/>
    <mergeCell ref="X59:Y59"/>
    <mergeCell ref="Z59:AA59"/>
    <mergeCell ref="AB59:AC59"/>
    <mergeCell ref="AD59:AE59"/>
    <mergeCell ref="AF59:AG59"/>
    <mergeCell ref="AH59:AI59"/>
    <mergeCell ref="AJ59:AK59"/>
    <mergeCell ref="AL59:AM59"/>
    <mergeCell ref="AN59:AO59"/>
    <mergeCell ref="AP59:AQ59"/>
    <mergeCell ref="L60:M60"/>
    <mergeCell ref="N60:O60"/>
    <mergeCell ref="P60:Q60"/>
    <mergeCell ref="R60:S60"/>
    <mergeCell ref="T60:U60"/>
    <mergeCell ref="V60:W60"/>
    <mergeCell ref="X60:Y60"/>
    <mergeCell ref="Z60:AA60"/>
    <mergeCell ref="AB60:AC60"/>
    <mergeCell ref="AD60:AE60"/>
    <mergeCell ref="AF60:AG60"/>
    <mergeCell ref="AH60:AI60"/>
    <mergeCell ref="AJ60:AK60"/>
    <mergeCell ref="AL60:AM60"/>
    <mergeCell ref="AN60:AO60"/>
    <mergeCell ref="AP60:AQ60"/>
    <mergeCell ref="B63:L63"/>
    <mergeCell ref="M63:U63"/>
    <mergeCell ref="V63:X63"/>
    <mergeCell ref="Y63:AA63"/>
    <mergeCell ref="AI62:AR62"/>
    <mergeCell ref="AI63:AR63"/>
    <mergeCell ref="AB62:AD62"/>
    <mergeCell ref="AE62:AH62"/>
    <mergeCell ref="AB63:AD63"/>
    <mergeCell ref="B62:L62"/>
    <mergeCell ref="M62:U62"/>
    <mergeCell ref="V62:X62"/>
    <mergeCell ref="Y62:AA62"/>
    <mergeCell ref="B46:L46"/>
    <mergeCell ref="B47:L47"/>
    <mergeCell ref="M53:AE53"/>
    <mergeCell ref="M54:AE54"/>
    <mergeCell ref="B54:L54"/>
    <mergeCell ref="B53:L53"/>
    <mergeCell ref="B51:H52"/>
    <mergeCell ref="I51:Z51"/>
    <mergeCell ref="AA51:AM51"/>
    <mergeCell ref="AE47:AH47"/>
    <mergeCell ref="B70:L70"/>
    <mergeCell ref="B69:L69"/>
    <mergeCell ref="M69:AE69"/>
    <mergeCell ref="B64:AR64"/>
    <mergeCell ref="B65:AR65"/>
    <mergeCell ref="AA68:AM68"/>
    <mergeCell ref="I68:Z68"/>
    <mergeCell ref="M70:AE70"/>
    <mergeCell ref="E71:F71"/>
    <mergeCell ref="G71:H71"/>
    <mergeCell ref="I71:J71"/>
    <mergeCell ref="K71:L71"/>
    <mergeCell ref="M71:N71"/>
    <mergeCell ref="O71:P71"/>
    <mergeCell ref="Q71:R71"/>
    <mergeCell ref="S71:T71"/>
    <mergeCell ref="U71:V71"/>
    <mergeCell ref="W71:X71"/>
    <mergeCell ref="Y71:Z71"/>
    <mergeCell ref="AA71:AB71"/>
    <mergeCell ref="AC71:AD71"/>
    <mergeCell ref="AE71:AF71"/>
    <mergeCell ref="AG71:AH71"/>
    <mergeCell ref="AI71:AJ71"/>
    <mergeCell ref="AK71:AL71"/>
    <mergeCell ref="AM71:AN71"/>
    <mergeCell ref="AO71:AP71"/>
    <mergeCell ref="AQ71:AR71"/>
    <mergeCell ref="B72:E74"/>
    <mergeCell ref="F72:G72"/>
    <mergeCell ref="H72:I72"/>
    <mergeCell ref="J72:K72"/>
    <mergeCell ref="F73:G73"/>
    <mergeCell ref="H73:I73"/>
    <mergeCell ref="J73:K73"/>
    <mergeCell ref="F74:G74"/>
    <mergeCell ref="H74:I74"/>
    <mergeCell ref="J74:K74"/>
    <mergeCell ref="L72:M72"/>
    <mergeCell ref="N72:O72"/>
    <mergeCell ref="P72:Q72"/>
    <mergeCell ref="R72:S72"/>
    <mergeCell ref="T72:U72"/>
    <mergeCell ref="V72:W72"/>
    <mergeCell ref="X72:Y72"/>
    <mergeCell ref="Z72:AA72"/>
    <mergeCell ref="AB72:AC72"/>
    <mergeCell ref="AD72:AE72"/>
    <mergeCell ref="AF72:AG72"/>
    <mergeCell ref="AH72:AI72"/>
    <mergeCell ref="AJ72:AK72"/>
    <mergeCell ref="AL72:AM72"/>
    <mergeCell ref="AN72:AO72"/>
    <mergeCell ref="AP72:AQ72"/>
    <mergeCell ref="L73:M73"/>
    <mergeCell ref="N73:O73"/>
    <mergeCell ref="P73:Q73"/>
    <mergeCell ref="R73:S73"/>
    <mergeCell ref="T73:U73"/>
    <mergeCell ref="V73:W73"/>
    <mergeCell ref="X73:Y73"/>
    <mergeCell ref="Z73:AA73"/>
    <mergeCell ref="AB73:AC73"/>
    <mergeCell ref="AD73:AE73"/>
    <mergeCell ref="AF73:AG73"/>
    <mergeCell ref="AH73:AI73"/>
    <mergeCell ref="AJ73:AK73"/>
    <mergeCell ref="AL73:AM73"/>
    <mergeCell ref="AN73:AO73"/>
    <mergeCell ref="AP73:AQ73"/>
    <mergeCell ref="L74:M74"/>
    <mergeCell ref="N74:O74"/>
    <mergeCell ref="P74:Q74"/>
    <mergeCell ref="R74:S74"/>
    <mergeCell ref="T74:U74"/>
    <mergeCell ref="V74:W74"/>
    <mergeCell ref="X74:Y74"/>
    <mergeCell ref="Z74:AA74"/>
    <mergeCell ref="AB74:AC74"/>
    <mergeCell ref="AD74:AE74"/>
    <mergeCell ref="AF74:AG74"/>
    <mergeCell ref="AH74:AI74"/>
    <mergeCell ref="AJ74:AK74"/>
    <mergeCell ref="AL74:AM74"/>
    <mergeCell ref="AN74:AO74"/>
    <mergeCell ref="AP74:AQ74"/>
    <mergeCell ref="B75:E77"/>
    <mergeCell ref="F75:G75"/>
    <mergeCell ref="H75:I75"/>
    <mergeCell ref="J75:K75"/>
    <mergeCell ref="F76:G76"/>
    <mergeCell ref="H76:I76"/>
    <mergeCell ref="J76:K76"/>
    <mergeCell ref="L75:M75"/>
    <mergeCell ref="N75:O75"/>
    <mergeCell ref="P75:Q75"/>
    <mergeCell ref="R75:S75"/>
    <mergeCell ref="AN75:AO75"/>
    <mergeCell ref="AP75:AQ75"/>
    <mergeCell ref="AB75:AC75"/>
    <mergeCell ref="AD75:AE75"/>
    <mergeCell ref="AF75:AG75"/>
    <mergeCell ref="AH75:AI75"/>
    <mergeCell ref="AJ75:AK75"/>
    <mergeCell ref="AL75:AM75"/>
    <mergeCell ref="T75:U75"/>
    <mergeCell ref="V75:W75"/>
    <mergeCell ref="X75:Y75"/>
    <mergeCell ref="Z75:AA75"/>
    <mergeCell ref="AI79:AR79"/>
    <mergeCell ref="AJ76:AK76"/>
    <mergeCell ref="AL76:AM76"/>
    <mergeCell ref="AN76:AO76"/>
    <mergeCell ref="AP76:AQ76"/>
    <mergeCell ref="AH76:AI76"/>
    <mergeCell ref="AI78:AR78"/>
    <mergeCell ref="Z76:AA76"/>
    <mergeCell ref="L76:M76"/>
    <mergeCell ref="N76:O76"/>
    <mergeCell ref="AB76:AC76"/>
    <mergeCell ref="P76:Q76"/>
    <mergeCell ref="R76:S76"/>
    <mergeCell ref="T76:U76"/>
    <mergeCell ref="V76:W76"/>
    <mergeCell ref="X76:Y76"/>
    <mergeCell ref="B95:E95"/>
    <mergeCell ref="F95:AR95"/>
    <mergeCell ref="B98:AR99"/>
    <mergeCell ref="AN67:AR67"/>
    <mergeCell ref="AA67:AM67"/>
    <mergeCell ref="I67:Z67"/>
    <mergeCell ref="B67:H68"/>
    <mergeCell ref="B80:AR80"/>
    <mergeCell ref="B81:AR81"/>
    <mergeCell ref="AN68:AR68"/>
    <mergeCell ref="B93:M93"/>
    <mergeCell ref="N93:Q93"/>
    <mergeCell ref="R93:U93"/>
    <mergeCell ref="V93:AR93"/>
    <mergeCell ref="V84:AR84"/>
    <mergeCell ref="V85:AR85"/>
    <mergeCell ref="R84:U84"/>
    <mergeCell ref="R85:U85"/>
    <mergeCell ref="N84:Q84"/>
    <mergeCell ref="N85:Q85"/>
    <mergeCell ref="B84:M84"/>
    <mergeCell ref="B85:M85"/>
    <mergeCell ref="B86:M86"/>
    <mergeCell ref="N86:Q86"/>
    <mergeCell ref="R86:U86"/>
    <mergeCell ref="V86:AR86"/>
    <mergeCell ref="B87:M87"/>
    <mergeCell ref="N87:Q87"/>
    <mergeCell ref="R87:U87"/>
    <mergeCell ref="V87:AR87"/>
    <mergeCell ref="B88:M88"/>
    <mergeCell ref="N88:Q88"/>
    <mergeCell ref="R88:U88"/>
    <mergeCell ref="V88:AR88"/>
    <mergeCell ref="B89:M89"/>
    <mergeCell ref="N89:Q89"/>
    <mergeCell ref="R89:U89"/>
    <mergeCell ref="V89:AR89"/>
    <mergeCell ref="B90:M90"/>
    <mergeCell ref="N90:Q90"/>
    <mergeCell ref="R90:U90"/>
    <mergeCell ref="V90:AR90"/>
    <mergeCell ref="B91:M91"/>
    <mergeCell ref="N91:Q91"/>
    <mergeCell ref="R91:U91"/>
    <mergeCell ref="V91:AR91"/>
    <mergeCell ref="B92:M92"/>
    <mergeCell ref="N92:Q92"/>
    <mergeCell ref="R92:U92"/>
    <mergeCell ref="V92:AR92"/>
    <mergeCell ref="B78:L78"/>
    <mergeCell ref="M78:U78"/>
    <mergeCell ref="V78:X78"/>
    <mergeCell ref="Y78:AA78"/>
    <mergeCell ref="AB78:AD78"/>
    <mergeCell ref="AE78:AH78"/>
    <mergeCell ref="AD76:AE76"/>
    <mergeCell ref="AF76:AG76"/>
    <mergeCell ref="B79:L79"/>
    <mergeCell ref="M79:U79"/>
    <mergeCell ref="V79:X79"/>
    <mergeCell ref="Y79:AA79"/>
    <mergeCell ref="AB79:AD79"/>
    <mergeCell ref="AE79:AH79"/>
    <mergeCell ref="AF21:AR21"/>
    <mergeCell ref="AF22:AR22"/>
    <mergeCell ref="AF37:AR37"/>
    <mergeCell ref="AF38:AR38"/>
    <mergeCell ref="AF53:AR53"/>
    <mergeCell ref="AF54:AR54"/>
    <mergeCell ref="AF69:AR69"/>
    <mergeCell ref="AF70:AR70"/>
  </mergeCells>
  <conditionalFormatting sqref="L41 J41 L57 F25 J57 T28 H259 AP259 AN259 AL259 AJ259 AH259 AF259 AD259 AB259 Z259 X259 V259 T259 R259 P259 N259 L259 J259 F259 AP256 AN256 AL256 AJ256 AH256 AF256 AD256 AB256 Z256 X256 V256 T256 R256 P256 N256 L256 J256 F256 H256 H25 P28 AP28 X28 AB28 Z28 H28 AF28 AL28 AJ28 AH28 AD28 AN28 N28 L28 J28 F28 V28 R28 AP25 AN25 AL25 AJ25 AH25 AF25 AD25 AB25 Z25 X25 V25 T25 R25 P25 N25 L25 J25 F41 T44 H41 P44 AP44 X44 AB44 Z44 H44 AF44 AL44 AJ44 AH44 AD44 AN44 N44 L44 J44 F44 V44 R44 AP41 AN41 AL41 AJ41 AH41 AF41 AD41 AB41 Z41 X41 V41 T41 R41 P41 N41 F57 T60 H57 P60 AP60 X60 AB60 Z60 H60 AF60 AL60 AJ60 AH60 AD60 AN60 N60 L60 J60 F60 V60 R60 AP57 AN57 AL57 AJ57 AH57 AF57 AD57 AB57 Z57 X57 V57 T57 R57 P57 N57 F73 T76 H73 P76 AP76 X76 AB76 Z76 H76 AF76 AL76 AJ76 AH76 AD76 AN76 N76 L76 J76 F76 V76 R76 AP73 AN73 AL73 AJ73 AH73 AF73 AD73 AB73 Z73 X73 V73 T73 R73 P73 N73 L73 J73">
    <cfRule type="cellIs" priority="1" dxfId="0" operator="greaterThanOrEqual" stopIfTrue="1">
      <formula>G$23</formula>
    </cfRule>
  </conditionalFormatting>
  <dataValidations count="10">
    <dataValidation type="list" allowBlank="1" showErrorMessage="1" sqref="I101">
      <formula1>$D$101:$D$319</formula1>
      <formula2>0</formula2>
    </dataValidation>
    <dataValidation type="list" allowBlank="1" showInputMessage="1" showErrorMessage="1" sqref="AT1:AU1">
      <formula1>$K$119:$K$125</formula1>
    </dataValidation>
    <dataValidation type="list" allowBlank="1" showErrorMessage="1" sqref="AT2:AU2">
      <formula1>$K$104:$K$109</formula1>
    </dataValidation>
    <dataValidation type="list" allowBlank="1" showErrorMessage="1" sqref="F95:AR95">
      <formula1>$L$104:$L$114</formula1>
    </dataValidation>
    <dataValidation type="list" allowBlank="1" showErrorMessage="1" sqref="E10:L10">
      <formula1>$B$104:$B$117</formula1>
    </dataValidation>
    <dataValidation type="list" allowBlank="1" showErrorMessage="1" sqref="I20:Z20 I68:Z68 I52:Z52 I36:Z36">
      <formula1>$E$104:$E$249</formula1>
    </dataValidation>
    <dataValidation type="list" allowBlank="1" showErrorMessage="1" sqref="B85:M93">
      <formula1>$C$104:$C$249</formula1>
    </dataValidation>
    <dataValidation type="list" allowBlank="1" showInputMessage="1" showErrorMessage="1" sqref="AI31:AR31">
      <formula1>$Q$104:$Q$111</formula1>
    </dataValidation>
    <dataValidation type="list" allowBlank="1" showInputMessage="1" showErrorMessage="1" sqref="AI47:AR47">
      <formula1>$T$104:$T$108</formula1>
    </dataValidation>
    <dataValidation type="list" allowBlank="1" showInputMessage="1" showErrorMessage="1" sqref="AI63:AR63">
      <formula1>$W$104:$W$106</formula1>
    </dataValidation>
  </dataValidations>
  <printOptions/>
  <pageMargins left="0.75" right="0.75" top="1" bottom="1" header="0.512" footer="0.512"/>
  <pageSetup horizontalDpi="600" verticalDpi="600" orientation="portrait" paperSize="9" scale="99" r:id="rId2"/>
  <colBreaks count="1" manualBreakCount="1">
    <brk id="47" max="65535" man="1"/>
  </colBreaks>
  <drawing r:id="rId1"/>
</worksheet>
</file>

<file path=xl/worksheets/sheet12.xml><?xml version="1.0" encoding="utf-8"?>
<worksheet xmlns="http://schemas.openxmlformats.org/spreadsheetml/2006/main" xmlns:r="http://schemas.openxmlformats.org/officeDocument/2006/relationships">
  <dimension ref="A1:BJ264"/>
  <sheetViews>
    <sheetView workbookViewId="0" topLeftCell="A1">
      <selection activeCell="AZ86" sqref="AZ86"/>
    </sheetView>
  </sheetViews>
  <sheetFormatPr defaultColWidth="9.00390625" defaultRowHeight="13.5"/>
  <cols>
    <col min="1" max="1" width="1.75390625" style="88" customWidth="1"/>
    <col min="2" max="2" width="2.50390625" style="88" customWidth="1"/>
    <col min="3" max="4" width="1.75390625" style="88" customWidth="1"/>
    <col min="5" max="10" width="1.625" style="88" customWidth="1"/>
    <col min="11" max="11" width="2.25390625" style="88" customWidth="1"/>
    <col min="12" max="44" width="1.625" style="88" customWidth="1"/>
    <col min="45" max="45" width="5.875" style="88" customWidth="1"/>
    <col min="46" max="46" width="5.75390625" style="88" customWidth="1"/>
    <col min="47" max="55" width="2.625" style="88" customWidth="1"/>
    <col min="56" max="56" width="0" style="88" hidden="1" customWidth="1"/>
    <col min="57" max="16384" width="9.00390625" style="88" customWidth="1"/>
  </cols>
  <sheetData>
    <row r="1" spans="1:54" ht="13.5">
      <c r="A1" s="107"/>
      <c r="B1" s="125" t="s">
        <v>594</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32" t="s">
        <v>88</v>
      </c>
      <c r="AT1" s="201" t="s">
        <v>595</v>
      </c>
      <c r="AU1" s="202"/>
      <c r="AV1" s="98"/>
      <c r="AW1" s="98"/>
      <c r="AX1" s="98"/>
      <c r="AY1" s="98"/>
      <c r="AZ1" s="98"/>
      <c r="BA1" s="98"/>
      <c r="BB1" s="98"/>
    </row>
    <row r="2" spans="1:54" ht="17.25" customHeight="1">
      <c r="A2" s="97"/>
      <c r="B2" s="166" t="s">
        <v>114</v>
      </c>
      <c r="C2" s="167"/>
      <c r="D2" s="168"/>
      <c r="E2" s="226" t="s">
        <v>61</v>
      </c>
      <c r="F2" s="227"/>
      <c r="G2" s="227"/>
      <c r="H2" s="227"/>
      <c r="I2" s="227"/>
      <c r="J2" s="227"/>
      <c r="K2" s="227"/>
      <c r="L2" s="227"/>
      <c r="M2" s="227"/>
      <c r="N2" s="227"/>
      <c r="O2" s="227"/>
      <c r="P2" s="227"/>
      <c r="Q2" s="227"/>
      <c r="R2" s="227"/>
      <c r="S2" s="227"/>
      <c r="T2" s="227"/>
      <c r="U2" s="227"/>
      <c r="V2" s="227"/>
      <c r="W2" s="227"/>
      <c r="X2" s="227"/>
      <c r="Y2" s="220"/>
      <c r="Z2" s="221"/>
      <c r="AA2" s="221"/>
      <c r="AB2" s="221"/>
      <c r="AC2" s="221"/>
      <c r="AD2" s="221"/>
      <c r="AE2" s="221"/>
      <c r="AF2" s="221"/>
      <c r="AG2" s="221"/>
      <c r="AH2" s="221"/>
      <c r="AI2" s="221"/>
      <c r="AJ2" s="222"/>
      <c r="AK2" s="89"/>
      <c r="AL2" s="89"/>
      <c r="AM2" s="89"/>
      <c r="AN2" s="89"/>
      <c r="AO2" s="89"/>
      <c r="AP2" s="89"/>
      <c r="AQ2" s="89"/>
      <c r="AR2" s="90"/>
      <c r="AS2" s="98"/>
      <c r="AT2" s="203" t="s">
        <v>115</v>
      </c>
      <c r="AU2" s="204"/>
      <c r="AV2" s="98"/>
      <c r="AW2" s="98"/>
      <c r="AX2" s="98"/>
      <c r="AY2" s="98"/>
      <c r="AZ2" s="98"/>
      <c r="BA2" s="98"/>
      <c r="BB2" s="98"/>
    </row>
    <row r="3" spans="1:54" ht="3.75" customHeight="1">
      <c r="A3" s="97"/>
      <c r="B3" s="98"/>
      <c r="C3" s="98"/>
      <c r="D3" s="98"/>
      <c r="E3" s="98"/>
      <c r="F3" s="98"/>
      <c r="G3" s="98"/>
      <c r="H3" s="98"/>
      <c r="I3" s="98"/>
      <c r="J3" s="98"/>
      <c r="K3" s="98"/>
      <c r="L3" s="98"/>
      <c r="M3" s="98"/>
      <c r="N3" s="98"/>
      <c r="O3" s="98"/>
      <c r="P3" s="98"/>
      <c r="Q3" s="98"/>
      <c r="R3" s="98"/>
      <c r="S3" s="98"/>
      <c r="T3" s="91"/>
      <c r="U3" s="91"/>
      <c r="V3" s="91"/>
      <c r="W3" s="91"/>
      <c r="X3" s="91"/>
      <c r="Y3" s="208"/>
      <c r="Z3" s="209"/>
      <c r="AA3" s="209"/>
      <c r="AB3" s="209"/>
      <c r="AC3" s="209"/>
      <c r="AD3" s="209"/>
      <c r="AE3" s="209"/>
      <c r="AF3" s="209"/>
      <c r="AG3" s="209"/>
      <c r="AH3" s="209"/>
      <c r="AI3" s="209"/>
      <c r="AJ3" s="210"/>
      <c r="AK3" s="91"/>
      <c r="AL3" s="91"/>
      <c r="AM3" s="91"/>
      <c r="AN3" s="91"/>
      <c r="AO3" s="91"/>
      <c r="AP3" s="91"/>
      <c r="AQ3" s="91"/>
      <c r="AR3" s="92"/>
      <c r="AS3" s="98"/>
      <c r="AT3" s="98"/>
      <c r="AU3" s="99"/>
      <c r="AV3" s="98"/>
      <c r="AW3" s="98"/>
      <c r="AX3" s="98"/>
      <c r="AY3" s="98"/>
      <c r="AZ3" s="98"/>
      <c r="BA3" s="98"/>
      <c r="BB3" s="98"/>
    </row>
    <row r="4" spans="1:54" ht="18" customHeight="1">
      <c r="A4" s="97"/>
      <c r="B4" s="166" t="s">
        <v>116</v>
      </c>
      <c r="C4" s="167"/>
      <c r="D4" s="168"/>
      <c r="E4" s="226" t="s">
        <v>569</v>
      </c>
      <c r="F4" s="227"/>
      <c r="G4" s="227"/>
      <c r="H4" s="227"/>
      <c r="I4" s="227"/>
      <c r="J4" s="227"/>
      <c r="K4" s="227"/>
      <c r="L4" s="227"/>
      <c r="M4" s="227"/>
      <c r="N4" s="227"/>
      <c r="O4" s="227"/>
      <c r="P4" s="227"/>
      <c r="Q4" s="227"/>
      <c r="R4" s="227"/>
      <c r="S4" s="227"/>
      <c r="T4" s="227"/>
      <c r="U4" s="227"/>
      <c r="V4" s="227"/>
      <c r="W4" s="227"/>
      <c r="X4" s="227"/>
      <c r="Y4" s="208"/>
      <c r="Z4" s="209"/>
      <c r="AA4" s="209"/>
      <c r="AB4" s="209"/>
      <c r="AC4" s="209"/>
      <c r="AD4" s="209"/>
      <c r="AE4" s="209"/>
      <c r="AF4" s="209"/>
      <c r="AG4" s="209"/>
      <c r="AH4" s="209"/>
      <c r="AI4" s="209"/>
      <c r="AJ4" s="210"/>
      <c r="AK4" s="91"/>
      <c r="AL4" s="91"/>
      <c r="AM4" s="91"/>
      <c r="AN4" s="91"/>
      <c r="AO4" s="91"/>
      <c r="AP4" s="91"/>
      <c r="AQ4" s="91"/>
      <c r="AR4" s="92"/>
      <c r="AS4" s="98"/>
      <c r="AT4" s="98"/>
      <c r="AU4" s="99"/>
      <c r="AV4" s="98"/>
      <c r="AW4" s="98"/>
      <c r="AX4" s="98"/>
      <c r="AY4" s="98"/>
      <c r="AZ4" s="98"/>
      <c r="BA4" s="98"/>
      <c r="BB4" s="98"/>
    </row>
    <row r="5" spans="1:54" ht="3.75" customHeight="1">
      <c r="A5" s="97"/>
      <c r="B5" s="98"/>
      <c r="C5" s="98"/>
      <c r="D5" s="98"/>
      <c r="E5" s="98"/>
      <c r="F5" s="98"/>
      <c r="G5" s="98"/>
      <c r="H5" s="98"/>
      <c r="I5" s="98"/>
      <c r="J5" s="98"/>
      <c r="K5" s="98"/>
      <c r="L5" s="98"/>
      <c r="M5" s="36"/>
      <c r="N5" s="98"/>
      <c r="O5" s="98"/>
      <c r="P5" s="98"/>
      <c r="Q5" s="98"/>
      <c r="R5" s="98"/>
      <c r="S5" s="98"/>
      <c r="T5" s="91"/>
      <c r="U5" s="91"/>
      <c r="V5" s="91"/>
      <c r="W5" s="91"/>
      <c r="X5" s="91"/>
      <c r="Y5" s="208"/>
      <c r="Z5" s="209"/>
      <c r="AA5" s="209"/>
      <c r="AB5" s="209"/>
      <c r="AC5" s="209"/>
      <c r="AD5" s="209"/>
      <c r="AE5" s="209"/>
      <c r="AF5" s="209"/>
      <c r="AG5" s="209"/>
      <c r="AH5" s="209"/>
      <c r="AI5" s="209"/>
      <c r="AJ5" s="210"/>
      <c r="AK5" s="91"/>
      <c r="AL5" s="91"/>
      <c r="AM5" s="91"/>
      <c r="AN5" s="91"/>
      <c r="AO5" s="91"/>
      <c r="AP5" s="91"/>
      <c r="AQ5" s="91"/>
      <c r="AR5" s="92"/>
      <c r="AS5" s="98"/>
      <c r="AT5" s="98"/>
      <c r="AU5" s="99"/>
      <c r="AV5" s="98"/>
      <c r="AW5" s="98"/>
      <c r="AX5" s="98"/>
      <c r="AY5" s="98"/>
      <c r="AZ5" s="98"/>
      <c r="BA5" s="98"/>
      <c r="BB5" s="98"/>
    </row>
    <row r="6" spans="1:54" ht="43.5" customHeight="1">
      <c r="A6" s="97"/>
      <c r="B6" s="166" t="s">
        <v>465</v>
      </c>
      <c r="C6" s="167"/>
      <c r="D6" s="168"/>
      <c r="E6" s="226" t="s">
        <v>62</v>
      </c>
      <c r="F6" s="227"/>
      <c r="G6" s="227"/>
      <c r="H6" s="227"/>
      <c r="I6" s="227"/>
      <c r="J6" s="227"/>
      <c r="K6" s="227"/>
      <c r="L6" s="227"/>
      <c r="M6" s="227"/>
      <c r="N6" s="227"/>
      <c r="O6" s="227"/>
      <c r="P6" s="227"/>
      <c r="Q6" s="227"/>
      <c r="R6" s="227"/>
      <c r="S6" s="227"/>
      <c r="T6" s="227"/>
      <c r="U6" s="227"/>
      <c r="V6" s="227"/>
      <c r="W6" s="227"/>
      <c r="X6" s="227"/>
      <c r="Y6" s="208"/>
      <c r="Z6" s="209"/>
      <c r="AA6" s="209"/>
      <c r="AB6" s="209"/>
      <c r="AC6" s="209"/>
      <c r="AD6" s="209"/>
      <c r="AE6" s="209"/>
      <c r="AF6" s="209"/>
      <c r="AG6" s="209"/>
      <c r="AH6" s="209"/>
      <c r="AI6" s="209"/>
      <c r="AJ6" s="210"/>
      <c r="AK6" s="93"/>
      <c r="AL6" s="93"/>
      <c r="AM6" s="93"/>
      <c r="AN6" s="93"/>
      <c r="AO6" s="93"/>
      <c r="AP6" s="93"/>
      <c r="AQ6" s="93"/>
      <c r="AR6" s="94"/>
      <c r="AS6" s="98"/>
      <c r="AT6" s="98"/>
      <c r="AU6" s="99"/>
      <c r="AV6" s="98"/>
      <c r="AW6" s="98"/>
      <c r="AX6" s="98"/>
      <c r="AY6" s="98"/>
      <c r="AZ6" s="98"/>
      <c r="BA6" s="98"/>
      <c r="BB6" s="98"/>
    </row>
    <row r="7" spans="1:54" ht="3" customHeight="1">
      <c r="A7" s="97"/>
      <c r="B7" s="98"/>
      <c r="C7" s="22"/>
      <c r="D7" s="98"/>
      <c r="E7" s="98"/>
      <c r="F7" s="98"/>
      <c r="G7" s="98"/>
      <c r="H7" s="98"/>
      <c r="I7" s="98"/>
      <c r="J7" s="98"/>
      <c r="K7" s="98"/>
      <c r="L7" s="98"/>
      <c r="M7" s="98"/>
      <c r="N7" s="98"/>
      <c r="O7" s="98"/>
      <c r="P7" s="98"/>
      <c r="Q7" s="98"/>
      <c r="R7" s="98"/>
      <c r="S7" s="98"/>
      <c r="T7" s="98"/>
      <c r="U7" s="98"/>
      <c r="V7" s="98"/>
      <c r="W7" s="98"/>
      <c r="X7" s="98"/>
      <c r="Y7" s="208"/>
      <c r="Z7" s="209"/>
      <c r="AA7" s="209"/>
      <c r="AB7" s="209"/>
      <c r="AC7" s="209"/>
      <c r="AD7" s="209"/>
      <c r="AE7" s="209"/>
      <c r="AF7" s="209"/>
      <c r="AG7" s="209"/>
      <c r="AH7" s="209"/>
      <c r="AI7" s="209"/>
      <c r="AJ7" s="210"/>
      <c r="AK7" s="98"/>
      <c r="AL7" s="98"/>
      <c r="AM7" s="98"/>
      <c r="AN7" s="98"/>
      <c r="AO7" s="98"/>
      <c r="AP7" s="98"/>
      <c r="AQ7" s="98"/>
      <c r="AR7" s="98"/>
      <c r="AS7" s="98"/>
      <c r="AT7" s="98"/>
      <c r="AU7" s="99"/>
      <c r="AV7" s="98"/>
      <c r="AW7" s="98"/>
      <c r="AX7" s="98"/>
      <c r="AY7" s="98"/>
      <c r="AZ7" s="98"/>
      <c r="BA7" s="98"/>
      <c r="BB7" s="98"/>
    </row>
    <row r="8" spans="1:54" ht="13.5">
      <c r="A8" s="97"/>
      <c r="B8" s="126" t="s">
        <v>117</v>
      </c>
      <c r="C8" s="98"/>
      <c r="D8" s="98"/>
      <c r="E8" s="98"/>
      <c r="F8" s="98"/>
      <c r="G8" s="98"/>
      <c r="H8" s="98"/>
      <c r="I8" s="98"/>
      <c r="J8" s="98"/>
      <c r="K8" s="98"/>
      <c r="L8" s="98"/>
      <c r="M8" s="98"/>
      <c r="N8" s="98"/>
      <c r="O8" s="98"/>
      <c r="P8" s="98"/>
      <c r="Q8" s="98"/>
      <c r="R8" s="98"/>
      <c r="S8" s="98"/>
      <c r="T8" s="98"/>
      <c r="U8" s="98"/>
      <c r="V8" s="98"/>
      <c r="W8" s="98"/>
      <c r="X8" s="98"/>
      <c r="Y8" s="223"/>
      <c r="Z8" s="224"/>
      <c r="AA8" s="224"/>
      <c r="AB8" s="224"/>
      <c r="AC8" s="224"/>
      <c r="AD8" s="224"/>
      <c r="AE8" s="224"/>
      <c r="AF8" s="224"/>
      <c r="AG8" s="224"/>
      <c r="AH8" s="224"/>
      <c r="AI8" s="224"/>
      <c r="AJ8" s="225"/>
      <c r="AK8" s="98"/>
      <c r="AL8" s="98"/>
      <c r="AM8" s="98"/>
      <c r="AN8" s="98"/>
      <c r="AO8" s="98"/>
      <c r="AP8" s="98"/>
      <c r="AQ8" s="98"/>
      <c r="AR8" s="98"/>
      <c r="AS8" s="98"/>
      <c r="AT8" s="98"/>
      <c r="AU8" s="99"/>
      <c r="AV8" s="98"/>
      <c r="AW8" s="98"/>
      <c r="AX8" s="98"/>
      <c r="AY8" s="98"/>
      <c r="AZ8" s="98"/>
      <c r="BA8" s="98"/>
      <c r="BB8" s="98"/>
    </row>
    <row r="9" spans="1:54" ht="9.75" customHeight="1">
      <c r="A9" s="97"/>
      <c r="B9" s="154" t="s">
        <v>118</v>
      </c>
      <c r="C9" s="155"/>
      <c r="D9" s="156"/>
      <c r="E9" s="144" t="s">
        <v>432</v>
      </c>
      <c r="F9" s="145"/>
      <c r="G9" s="145"/>
      <c r="H9" s="145"/>
      <c r="I9" s="145"/>
      <c r="J9" s="145"/>
      <c r="K9" s="145"/>
      <c r="L9" s="146"/>
      <c r="M9" s="179" t="s">
        <v>119</v>
      </c>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1"/>
      <c r="AT9" s="86" t="s">
        <v>464</v>
      </c>
      <c r="AU9" s="99"/>
      <c r="AV9" s="98"/>
      <c r="AW9" s="98"/>
      <c r="AX9" s="98"/>
      <c r="AY9" s="98"/>
      <c r="AZ9" s="98"/>
      <c r="BA9" s="98"/>
      <c r="BB9" s="98"/>
    </row>
    <row r="10" spans="1:54" ht="19.5" customHeight="1">
      <c r="A10" s="97"/>
      <c r="B10" s="157"/>
      <c r="C10" s="158"/>
      <c r="D10" s="159"/>
      <c r="E10" s="141" t="s">
        <v>435</v>
      </c>
      <c r="F10" s="142"/>
      <c r="G10" s="142"/>
      <c r="H10" s="142"/>
      <c r="I10" s="142"/>
      <c r="J10" s="142"/>
      <c r="K10" s="142"/>
      <c r="L10" s="139"/>
      <c r="M10" s="211" t="str">
        <f ca="1">IF(E10="","",VLOOKUP(E10,INDIRECT(CONCATENATE($K$111,"属性",$K$116,"$B$3:$m$146")),3,0))</f>
        <v>普通の人間です。</v>
      </c>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3"/>
      <c r="AT10" s="95">
        <f ca="1">IF(E10="","",VLOOKUP(E10,INDIRECT(CONCATENATE($K$111,"属性",$K$116,"$B$3:$m$146")),2,0))</f>
        <v>0</v>
      </c>
      <c r="AU10" s="99"/>
      <c r="AV10" s="98"/>
      <c r="AW10" s="98"/>
      <c r="AX10" s="98"/>
      <c r="AY10" s="98"/>
      <c r="AZ10" s="98"/>
      <c r="BA10" s="98"/>
      <c r="BB10" s="98"/>
    </row>
    <row r="11" spans="1:54" ht="5.25" customHeight="1">
      <c r="A11" s="97"/>
      <c r="B11" s="98"/>
      <c r="C11" s="22"/>
      <c r="D11" s="98"/>
      <c r="E11" s="85"/>
      <c r="F11" s="96"/>
      <c r="G11" s="98"/>
      <c r="H11" s="98"/>
      <c r="I11" s="98"/>
      <c r="J11" s="98"/>
      <c r="K11" s="98"/>
      <c r="L11" s="98"/>
      <c r="M11" s="211"/>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3"/>
      <c r="AT11" s="98"/>
      <c r="AU11" s="99"/>
      <c r="AV11" s="98"/>
      <c r="AW11" s="98"/>
      <c r="AX11" s="98"/>
      <c r="AY11" s="98"/>
      <c r="AZ11" s="98"/>
      <c r="BA11" s="98"/>
      <c r="BB11" s="98"/>
    </row>
    <row r="12" spans="1:54" ht="11.25" customHeight="1">
      <c r="A12" s="97"/>
      <c r="B12" s="154" t="s">
        <v>120</v>
      </c>
      <c r="C12" s="155"/>
      <c r="D12" s="156"/>
      <c r="E12" s="144" t="s">
        <v>121</v>
      </c>
      <c r="F12" s="145"/>
      <c r="G12" s="145"/>
      <c r="H12" s="145"/>
      <c r="I12" s="145"/>
      <c r="J12" s="145"/>
      <c r="K12" s="145"/>
      <c r="L12" s="146"/>
      <c r="M12" s="211"/>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3"/>
      <c r="AT12" s="98"/>
      <c r="AU12" s="99"/>
      <c r="AV12" s="98"/>
      <c r="AW12" s="98"/>
      <c r="AX12" s="98"/>
      <c r="AY12" s="98"/>
      <c r="AZ12" s="98"/>
      <c r="BA12" s="98"/>
      <c r="BB12" s="98"/>
    </row>
    <row r="13" spans="1:54" ht="18.75" customHeight="1">
      <c r="A13" s="97"/>
      <c r="B13" s="157"/>
      <c r="C13" s="158"/>
      <c r="D13" s="159"/>
      <c r="E13" s="140">
        <f>IF(COUNTIF($B$85:$M$93,"頑丈")=1,2,IF(COUNTIF($B$85:$M$93,"病弱")=1,-1,0))+6+IF(COUNTIF($E$10,"少女少年")=1,1,0)</f>
        <v>6</v>
      </c>
      <c r="F13" s="171"/>
      <c r="G13" s="171"/>
      <c r="H13" s="171"/>
      <c r="I13" s="171"/>
      <c r="J13" s="171"/>
      <c r="K13" s="171"/>
      <c r="L13" s="172"/>
      <c r="M13" s="211"/>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3"/>
      <c r="AT13" s="98"/>
      <c r="AU13" s="99"/>
      <c r="AV13" s="98"/>
      <c r="AW13" s="98"/>
      <c r="AX13" s="98"/>
      <c r="AY13" s="98"/>
      <c r="AZ13" s="98"/>
      <c r="BA13" s="98"/>
      <c r="BB13" s="98"/>
    </row>
    <row r="14" spans="1:54" ht="6" customHeight="1">
      <c r="A14" s="97"/>
      <c r="B14" s="98"/>
      <c r="C14" s="22"/>
      <c r="D14" s="98"/>
      <c r="E14" s="85"/>
      <c r="F14" s="96"/>
      <c r="G14" s="98"/>
      <c r="H14" s="98"/>
      <c r="I14" s="98"/>
      <c r="J14" s="98"/>
      <c r="K14" s="98"/>
      <c r="L14" s="98"/>
      <c r="M14" s="211"/>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3"/>
      <c r="AT14" s="98"/>
      <c r="AU14" s="99"/>
      <c r="AV14" s="98"/>
      <c r="AW14" s="98"/>
      <c r="AX14" s="98"/>
      <c r="AY14" s="98"/>
      <c r="AZ14" s="98"/>
      <c r="BA14" s="98"/>
      <c r="BB14" s="98"/>
    </row>
    <row r="15" spans="1:54" ht="9.75" customHeight="1">
      <c r="A15" s="97"/>
      <c r="B15" s="154" t="s">
        <v>122</v>
      </c>
      <c r="C15" s="155"/>
      <c r="D15" s="156"/>
      <c r="E15" s="144" t="s">
        <v>121</v>
      </c>
      <c r="F15" s="145"/>
      <c r="G15" s="145"/>
      <c r="H15" s="145"/>
      <c r="I15" s="145"/>
      <c r="J15" s="145"/>
      <c r="K15" s="145"/>
      <c r="L15" s="146"/>
      <c r="M15" s="211"/>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3"/>
      <c r="AT15" s="98"/>
      <c r="AU15" s="99"/>
      <c r="AV15" s="98"/>
      <c r="AW15" s="98"/>
      <c r="AX15" s="98"/>
      <c r="AY15" s="98"/>
      <c r="AZ15" s="98"/>
      <c r="BA15" s="98"/>
      <c r="BB15" s="98"/>
    </row>
    <row r="16" spans="1:54" ht="17.25" customHeight="1">
      <c r="A16" s="97"/>
      <c r="B16" s="157"/>
      <c r="C16" s="158"/>
      <c r="D16" s="159"/>
      <c r="E16" s="140">
        <v>3</v>
      </c>
      <c r="F16" s="171"/>
      <c r="G16" s="171"/>
      <c r="H16" s="171"/>
      <c r="I16" s="171"/>
      <c r="J16" s="171"/>
      <c r="K16" s="171"/>
      <c r="L16" s="172"/>
      <c r="M16" s="214"/>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6"/>
      <c r="AT16" s="98"/>
      <c r="AU16" s="99"/>
      <c r="AV16" s="98"/>
      <c r="AW16" s="98"/>
      <c r="AX16" s="98"/>
      <c r="AY16" s="98"/>
      <c r="AZ16" s="98"/>
      <c r="BA16" s="98"/>
      <c r="BB16" s="98"/>
    </row>
    <row r="17" spans="1:54" ht="4.5" customHeight="1">
      <c r="A17" s="97"/>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9"/>
      <c r="AV17" s="98"/>
      <c r="AW17" s="98"/>
      <c r="AX17" s="98"/>
      <c r="AY17" s="98"/>
      <c r="AZ17" s="98"/>
      <c r="BA17" s="98"/>
      <c r="BB17" s="98"/>
    </row>
    <row r="18" spans="1:54" ht="14.25" customHeight="1">
      <c r="A18" s="97"/>
      <c r="B18" s="126" t="s">
        <v>117</v>
      </c>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9"/>
      <c r="AV18" s="98"/>
      <c r="AW18" s="98"/>
      <c r="AX18" s="98"/>
      <c r="AY18" s="98"/>
      <c r="AZ18" s="98"/>
      <c r="BA18" s="98"/>
      <c r="BB18" s="98"/>
    </row>
    <row r="19" spans="1:54" ht="10.5" customHeight="1">
      <c r="A19" s="97"/>
      <c r="B19" s="193" t="s">
        <v>700</v>
      </c>
      <c r="C19" s="194"/>
      <c r="D19" s="194"/>
      <c r="E19" s="194"/>
      <c r="F19" s="194"/>
      <c r="G19" s="194"/>
      <c r="H19" s="195"/>
      <c r="I19" s="169" t="s">
        <v>432</v>
      </c>
      <c r="J19" s="170"/>
      <c r="K19" s="170"/>
      <c r="L19" s="170"/>
      <c r="M19" s="170"/>
      <c r="N19" s="170"/>
      <c r="O19" s="170"/>
      <c r="P19" s="170"/>
      <c r="Q19" s="170"/>
      <c r="R19" s="170"/>
      <c r="S19" s="170"/>
      <c r="T19" s="170"/>
      <c r="U19" s="170"/>
      <c r="V19" s="170"/>
      <c r="W19" s="170"/>
      <c r="X19" s="170"/>
      <c r="Y19" s="170"/>
      <c r="Z19" s="170"/>
      <c r="AA19" s="162"/>
      <c r="AB19" s="162"/>
      <c r="AC19" s="162"/>
      <c r="AD19" s="162"/>
      <c r="AE19" s="162"/>
      <c r="AF19" s="162"/>
      <c r="AG19" s="162"/>
      <c r="AH19" s="162"/>
      <c r="AI19" s="162"/>
      <c r="AJ19" s="162"/>
      <c r="AK19" s="162"/>
      <c r="AL19" s="162"/>
      <c r="AM19" s="163"/>
      <c r="AN19" s="144" t="s">
        <v>462</v>
      </c>
      <c r="AO19" s="145"/>
      <c r="AP19" s="145"/>
      <c r="AQ19" s="145"/>
      <c r="AR19" s="146"/>
      <c r="AS19" s="87" t="s">
        <v>463</v>
      </c>
      <c r="AT19" s="32" t="s">
        <v>464</v>
      </c>
      <c r="AU19" s="99"/>
      <c r="AV19" s="98"/>
      <c r="AW19" s="98"/>
      <c r="AX19" s="98"/>
      <c r="AY19" s="98"/>
      <c r="AZ19" s="98"/>
      <c r="BA19" s="98"/>
      <c r="BB19" s="98"/>
    </row>
    <row r="20" spans="1:54" ht="23.25" customHeight="1">
      <c r="A20" s="97"/>
      <c r="B20" s="196"/>
      <c r="C20" s="197"/>
      <c r="D20" s="197"/>
      <c r="E20" s="197"/>
      <c r="F20" s="197"/>
      <c r="G20" s="197"/>
      <c r="H20" s="198"/>
      <c r="I20" s="199" t="s">
        <v>518</v>
      </c>
      <c r="J20" s="200"/>
      <c r="K20" s="200"/>
      <c r="L20" s="200"/>
      <c r="M20" s="200"/>
      <c r="N20" s="200"/>
      <c r="O20" s="200"/>
      <c r="P20" s="200"/>
      <c r="Q20" s="200"/>
      <c r="R20" s="200"/>
      <c r="S20" s="200"/>
      <c r="T20" s="200"/>
      <c r="U20" s="200"/>
      <c r="V20" s="200"/>
      <c r="W20" s="200"/>
      <c r="X20" s="200"/>
      <c r="Y20" s="200"/>
      <c r="Z20" s="200"/>
      <c r="AA20" s="160" t="s">
        <v>63</v>
      </c>
      <c r="AB20" s="160"/>
      <c r="AC20" s="160"/>
      <c r="AD20" s="160"/>
      <c r="AE20" s="160"/>
      <c r="AF20" s="160"/>
      <c r="AG20" s="160"/>
      <c r="AH20" s="160"/>
      <c r="AI20" s="160"/>
      <c r="AJ20" s="160"/>
      <c r="AK20" s="160"/>
      <c r="AL20" s="160"/>
      <c r="AM20" s="161"/>
      <c r="AN20" s="190">
        <f ca="1">IF(I20="","",VLOOKUP(I20,INDIRECT(CONCATENATE($K$111,"装備",$K$116,"$B$3:$m$146")),9,0))</f>
        <v>2</v>
      </c>
      <c r="AO20" s="191"/>
      <c r="AP20" s="191"/>
      <c r="AQ20" s="191"/>
      <c r="AR20" s="192"/>
      <c r="AS20" s="35">
        <f ca="1">IF(I20="","",VLOOKUP(I20,INDIRECT(CONCATENATE($K$111,"装備",$K$116,"$B$3:$m$146")),10,0))</f>
        <v>-2</v>
      </c>
      <c r="AT20" s="80">
        <f ca="1">IF(I20="","",VLOOKUP(I20,INDIRECT(CONCATENATE($K$111,"装備",$K$116,"$B$3:$m$146")),11,0))</f>
        <v>30</v>
      </c>
      <c r="AU20" s="99"/>
      <c r="AV20" s="98"/>
      <c r="AW20" s="98"/>
      <c r="AX20" s="98"/>
      <c r="AY20" s="98"/>
      <c r="AZ20" s="98"/>
      <c r="BA20" s="98"/>
      <c r="BB20" s="98"/>
    </row>
    <row r="21" spans="1:54" ht="9.75" customHeight="1">
      <c r="A21" s="97"/>
      <c r="B21" s="169" t="s">
        <v>126</v>
      </c>
      <c r="C21" s="170"/>
      <c r="D21" s="170"/>
      <c r="E21" s="170"/>
      <c r="F21" s="170"/>
      <c r="G21" s="170"/>
      <c r="H21" s="170"/>
      <c r="I21" s="170"/>
      <c r="J21" s="170"/>
      <c r="K21" s="170"/>
      <c r="L21" s="143"/>
      <c r="M21" s="169" t="s">
        <v>0</v>
      </c>
      <c r="N21" s="170"/>
      <c r="O21" s="170"/>
      <c r="P21" s="170"/>
      <c r="Q21" s="170"/>
      <c r="R21" s="170"/>
      <c r="S21" s="170"/>
      <c r="T21" s="170"/>
      <c r="U21" s="170"/>
      <c r="V21" s="170"/>
      <c r="W21" s="170"/>
      <c r="X21" s="170"/>
      <c r="Y21" s="170"/>
      <c r="Z21" s="170"/>
      <c r="AA21" s="170"/>
      <c r="AB21" s="170"/>
      <c r="AC21" s="170"/>
      <c r="AD21" s="170"/>
      <c r="AE21" s="143"/>
      <c r="AF21" s="205"/>
      <c r="AG21" s="206"/>
      <c r="AH21" s="206"/>
      <c r="AI21" s="206"/>
      <c r="AJ21" s="206"/>
      <c r="AK21" s="206"/>
      <c r="AL21" s="206"/>
      <c r="AM21" s="206"/>
      <c r="AN21" s="206"/>
      <c r="AO21" s="206"/>
      <c r="AP21" s="206"/>
      <c r="AQ21" s="206"/>
      <c r="AR21" s="207"/>
      <c r="AS21" s="78"/>
      <c r="AT21" s="81"/>
      <c r="AU21" s="99"/>
      <c r="AV21" s="98"/>
      <c r="AW21" s="98"/>
      <c r="AX21" s="98"/>
      <c r="AY21" s="98"/>
      <c r="AZ21" s="98"/>
      <c r="BA21" s="98"/>
      <c r="BB21" s="98"/>
    </row>
    <row r="22" spans="1:54" ht="20.25" customHeight="1">
      <c r="A22" s="97"/>
      <c r="B22" s="176" t="str">
        <f ca="1">IF(I20="","",VLOOKUP(I20,INDIRECT(CONCATENATE($K$111,"装備",$K$116,"$B$3:$m$146")),5,0))</f>
        <v>135㎝／270㎝</v>
      </c>
      <c r="C22" s="177"/>
      <c r="D22" s="177"/>
      <c r="E22" s="177"/>
      <c r="F22" s="177"/>
      <c r="G22" s="177"/>
      <c r="H22" s="177"/>
      <c r="I22" s="177"/>
      <c r="J22" s="177"/>
      <c r="K22" s="177"/>
      <c r="L22" s="178"/>
      <c r="M22" s="217" t="str">
        <f ca="1">IF(I20="","",VLOOKUP(I20,INDIRECT(CONCATENATE($K$111,"装備",$K$116,"$B$3:$m$146")),2,0))</f>
        <v>エネルギー射撃兵器</v>
      </c>
      <c r="N22" s="218"/>
      <c r="O22" s="218"/>
      <c r="P22" s="218"/>
      <c r="Q22" s="218"/>
      <c r="R22" s="218"/>
      <c r="S22" s="218"/>
      <c r="T22" s="218"/>
      <c r="U22" s="218"/>
      <c r="V22" s="218"/>
      <c r="W22" s="218"/>
      <c r="X22" s="218"/>
      <c r="Y22" s="218"/>
      <c r="Z22" s="218"/>
      <c r="AA22" s="218"/>
      <c r="AB22" s="218"/>
      <c r="AC22" s="218"/>
      <c r="AD22" s="218"/>
      <c r="AE22" s="219"/>
      <c r="AF22" s="196"/>
      <c r="AG22" s="197"/>
      <c r="AH22" s="197"/>
      <c r="AI22" s="197"/>
      <c r="AJ22" s="197"/>
      <c r="AK22" s="197"/>
      <c r="AL22" s="197"/>
      <c r="AM22" s="197"/>
      <c r="AN22" s="197"/>
      <c r="AO22" s="197"/>
      <c r="AP22" s="197"/>
      <c r="AQ22" s="197"/>
      <c r="AR22" s="198"/>
      <c r="AS22" s="98"/>
      <c r="AT22" s="98"/>
      <c r="AU22" s="99"/>
      <c r="AV22" s="98"/>
      <c r="AW22" s="98"/>
      <c r="AX22" s="98"/>
      <c r="AY22" s="98"/>
      <c r="AZ22" s="98"/>
      <c r="BA22" s="98"/>
      <c r="BB22" s="98"/>
    </row>
    <row r="23" spans="1:54" ht="11.25" customHeight="1">
      <c r="A23" s="97"/>
      <c r="B23" s="97"/>
      <c r="C23" s="98"/>
      <c r="D23" s="98"/>
      <c r="E23" s="152">
        <v>0</v>
      </c>
      <c r="F23" s="152"/>
      <c r="G23" s="152">
        <v>15</v>
      </c>
      <c r="H23" s="152"/>
      <c r="I23" s="152">
        <v>30</v>
      </c>
      <c r="J23" s="152"/>
      <c r="K23" s="152">
        <v>45</v>
      </c>
      <c r="L23" s="152"/>
      <c r="M23" s="152">
        <v>60</v>
      </c>
      <c r="N23" s="152"/>
      <c r="O23" s="152">
        <v>75</v>
      </c>
      <c r="P23" s="152"/>
      <c r="Q23" s="152">
        <v>90</v>
      </c>
      <c r="R23" s="152"/>
      <c r="S23" s="152">
        <v>105</v>
      </c>
      <c r="T23" s="152"/>
      <c r="U23" s="152">
        <v>120</v>
      </c>
      <c r="V23" s="152"/>
      <c r="W23" s="152">
        <v>135</v>
      </c>
      <c r="X23" s="152"/>
      <c r="Y23" s="152">
        <v>150</v>
      </c>
      <c r="Z23" s="152"/>
      <c r="AA23" s="152">
        <v>165</v>
      </c>
      <c r="AB23" s="152"/>
      <c r="AC23" s="152">
        <v>180</v>
      </c>
      <c r="AD23" s="152"/>
      <c r="AE23" s="152">
        <v>195</v>
      </c>
      <c r="AF23" s="152"/>
      <c r="AG23" s="152">
        <v>210</v>
      </c>
      <c r="AH23" s="152"/>
      <c r="AI23" s="152">
        <v>225</v>
      </c>
      <c r="AJ23" s="152"/>
      <c r="AK23" s="152">
        <v>240</v>
      </c>
      <c r="AL23" s="152"/>
      <c r="AM23" s="152">
        <v>255</v>
      </c>
      <c r="AN23" s="152"/>
      <c r="AO23" s="152">
        <v>270</v>
      </c>
      <c r="AP23" s="152"/>
      <c r="AQ23" s="152">
        <v>285</v>
      </c>
      <c r="AR23" s="153"/>
      <c r="AS23" s="98"/>
      <c r="AT23" s="98"/>
      <c r="AU23" s="99"/>
      <c r="AV23" s="98"/>
      <c r="AW23" s="98"/>
      <c r="AX23" s="98"/>
      <c r="AY23" s="98"/>
      <c r="AZ23" s="98"/>
      <c r="BA23" s="98"/>
      <c r="BB23" s="98"/>
    </row>
    <row r="24" spans="1:54" ht="3.75" customHeight="1">
      <c r="A24" s="97"/>
      <c r="B24" s="164" t="s">
        <v>695</v>
      </c>
      <c r="C24" s="165"/>
      <c r="D24" s="165"/>
      <c r="E24" s="165"/>
      <c r="F24" s="150"/>
      <c r="G24" s="151"/>
      <c r="H24" s="150"/>
      <c r="I24" s="151"/>
      <c r="J24" s="150"/>
      <c r="K24" s="151"/>
      <c r="L24" s="150"/>
      <c r="M24" s="151"/>
      <c r="N24" s="150"/>
      <c r="O24" s="151"/>
      <c r="P24" s="150"/>
      <c r="Q24" s="151"/>
      <c r="R24" s="150"/>
      <c r="S24" s="151"/>
      <c r="T24" s="150"/>
      <c r="U24" s="151"/>
      <c r="V24" s="150"/>
      <c r="W24" s="151"/>
      <c r="X24" s="150"/>
      <c r="Y24" s="151"/>
      <c r="Z24" s="150"/>
      <c r="AA24" s="151"/>
      <c r="AB24" s="150"/>
      <c r="AC24" s="151"/>
      <c r="AD24" s="150"/>
      <c r="AE24" s="151"/>
      <c r="AF24" s="150"/>
      <c r="AG24" s="151"/>
      <c r="AH24" s="150"/>
      <c r="AI24" s="151"/>
      <c r="AJ24" s="150"/>
      <c r="AK24" s="151"/>
      <c r="AL24" s="150"/>
      <c r="AM24" s="151"/>
      <c r="AN24" s="150"/>
      <c r="AO24" s="151"/>
      <c r="AP24" s="150"/>
      <c r="AQ24" s="151"/>
      <c r="AR24" s="99"/>
      <c r="AS24" s="98"/>
      <c r="AT24" s="98"/>
      <c r="AU24" s="99"/>
      <c r="AV24" s="98"/>
      <c r="AW24" s="98"/>
      <c r="AX24" s="98"/>
      <c r="AY24" s="98"/>
      <c r="AZ24" s="98"/>
      <c r="BA24" s="98"/>
      <c r="BB24" s="98"/>
    </row>
    <row r="25" spans="1:56" ht="3.75" customHeight="1">
      <c r="A25" s="97"/>
      <c r="B25" s="164"/>
      <c r="C25" s="165"/>
      <c r="D25" s="165"/>
      <c r="E25" s="165"/>
      <c r="F25" s="148">
        <f>$BD25</f>
        <v>135</v>
      </c>
      <c r="G25" s="149"/>
      <c r="H25" s="148">
        <f>$BD25</f>
        <v>135</v>
      </c>
      <c r="I25" s="149"/>
      <c r="J25" s="148">
        <f>$BD25</f>
        <v>135</v>
      </c>
      <c r="K25" s="149"/>
      <c r="L25" s="148">
        <f>$BD25</f>
        <v>135</v>
      </c>
      <c r="M25" s="149"/>
      <c r="N25" s="148">
        <f>$BD25</f>
        <v>135</v>
      </c>
      <c r="O25" s="149"/>
      <c r="P25" s="148">
        <f>$BD25</f>
        <v>135</v>
      </c>
      <c r="Q25" s="149"/>
      <c r="R25" s="148">
        <f>$BD25</f>
        <v>135</v>
      </c>
      <c r="S25" s="149"/>
      <c r="T25" s="148">
        <f>$BD25</f>
        <v>135</v>
      </c>
      <c r="U25" s="149"/>
      <c r="V25" s="148">
        <f>$BD25</f>
        <v>135</v>
      </c>
      <c r="W25" s="149"/>
      <c r="X25" s="148">
        <f>$BD25</f>
        <v>135</v>
      </c>
      <c r="Y25" s="149"/>
      <c r="Z25" s="148">
        <f>$BD25</f>
        <v>135</v>
      </c>
      <c r="AA25" s="149"/>
      <c r="AB25" s="148">
        <f>$BD25</f>
        <v>135</v>
      </c>
      <c r="AC25" s="149"/>
      <c r="AD25" s="148">
        <f>$BD25</f>
        <v>135</v>
      </c>
      <c r="AE25" s="149"/>
      <c r="AF25" s="148">
        <f>$BD25</f>
        <v>135</v>
      </c>
      <c r="AG25" s="149"/>
      <c r="AH25" s="148">
        <f>$BD25</f>
        <v>135</v>
      </c>
      <c r="AI25" s="149"/>
      <c r="AJ25" s="148">
        <f>$BD25</f>
        <v>135</v>
      </c>
      <c r="AK25" s="149"/>
      <c r="AL25" s="148">
        <f>$BD25</f>
        <v>135</v>
      </c>
      <c r="AM25" s="149"/>
      <c r="AN25" s="148">
        <f>$BD25</f>
        <v>135</v>
      </c>
      <c r="AO25" s="149"/>
      <c r="AP25" s="148">
        <f>$BD25</f>
        <v>135</v>
      </c>
      <c r="AQ25" s="149"/>
      <c r="AR25" s="99"/>
      <c r="AS25" s="98"/>
      <c r="AT25" s="98"/>
      <c r="AU25" s="99"/>
      <c r="AV25" s="98"/>
      <c r="AW25" s="98"/>
      <c r="AX25" s="98"/>
      <c r="AY25" s="98"/>
      <c r="AZ25" s="98"/>
      <c r="BA25" s="98"/>
      <c r="BB25" s="98"/>
      <c r="BD25" s="88">
        <f ca="1">IF(I20="",0,VLOOKUP(I20,INDIRECT(CONCATENATE($K$111,"装備",$K$116,"$B$3:$q$146")),13,0))+IF($AI31="カスタム化",15,0)</f>
        <v>135</v>
      </c>
    </row>
    <row r="26" spans="1:54" ht="3.75" customHeight="1">
      <c r="A26" s="97"/>
      <c r="B26" s="164"/>
      <c r="C26" s="165"/>
      <c r="D26" s="165"/>
      <c r="E26" s="165"/>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99"/>
      <c r="AS26" s="98"/>
      <c r="AT26" s="98"/>
      <c r="AU26" s="99"/>
      <c r="AV26" s="98"/>
      <c r="AW26" s="98"/>
      <c r="AX26" s="98"/>
      <c r="AY26" s="98"/>
      <c r="AZ26" s="98"/>
      <c r="BA26" s="98"/>
      <c r="BB26" s="98"/>
    </row>
    <row r="27" spans="1:54" ht="3.75" customHeight="1">
      <c r="A27" s="97"/>
      <c r="B27" s="164" t="s">
        <v>696</v>
      </c>
      <c r="C27" s="165"/>
      <c r="D27" s="165"/>
      <c r="E27" s="165"/>
      <c r="F27" s="150"/>
      <c r="G27" s="151"/>
      <c r="H27" s="150"/>
      <c r="I27" s="151"/>
      <c r="J27" s="150"/>
      <c r="K27" s="151"/>
      <c r="L27" s="150"/>
      <c r="M27" s="151"/>
      <c r="N27" s="150"/>
      <c r="O27" s="151"/>
      <c r="P27" s="150"/>
      <c r="Q27" s="151"/>
      <c r="R27" s="150"/>
      <c r="S27" s="151"/>
      <c r="T27" s="150"/>
      <c r="U27" s="151"/>
      <c r="V27" s="150"/>
      <c r="W27" s="151"/>
      <c r="X27" s="150"/>
      <c r="Y27" s="151"/>
      <c r="Z27" s="150"/>
      <c r="AA27" s="151"/>
      <c r="AB27" s="150"/>
      <c r="AC27" s="151"/>
      <c r="AD27" s="150"/>
      <c r="AE27" s="151"/>
      <c r="AF27" s="150"/>
      <c r="AG27" s="151"/>
      <c r="AH27" s="150"/>
      <c r="AI27" s="151"/>
      <c r="AJ27" s="150"/>
      <c r="AK27" s="151"/>
      <c r="AL27" s="150"/>
      <c r="AM27" s="151"/>
      <c r="AN27" s="150"/>
      <c r="AO27" s="151"/>
      <c r="AP27" s="150"/>
      <c r="AQ27" s="151"/>
      <c r="AR27" s="99"/>
      <c r="AS27" s="98"/>
      <c r="AT27" s="98"/>
      <c r="AU27" s="99"/>
      <c r="AV27" s="98"/>
      <c r="AW27" s="98"/>
      <c r="AX27" s="98"/>
      <c r="AY27" s="98"/>
      <c r="AZ27" s="98"/>
      <c r="BA27" s="98"/>
      <c r="BB27" s="98"/>
    </row>
    <row r="28" spans="1:56" ht="3.75" customHeight="1">
      <c r="A28" s="97"/>
      <c r="B28" s="164"/>
      <c r="C28" s="165"/>
      <c r="D28" s="165"/>
      <c r="E28" s="165"/>
      <c r="F28" s="148">
        <f>$BD28</f>
        <v>270</v>
      </c>
      <c r="G28" s="149"/>
      <c r="H28" s="148">
        <f>$BD28</f>
        <v>270</v>
      </c>
      <c r="I28" s="149"/>
      <c r="J28" s="148">
        <f>$BD28</f>
        <v>270</v>
      </c>
      <c r="K28" s="149"/>
      <c r="L28" s="148">
        <f>$BD28</f>
        <v>270</v>
      </c>
      <c r="M28" s="149"/>
      <c r="N28" s="148">
        <f>$BD28</f>
        <v>270</v>
      </c>
      <c r="O28" s="149"/>
      <c r="P28" s="148">
        <f>$BD28</f>
        <v>270</v>
      </c>
      <c r="Q28" s="149"/>
      <c r="R28" s="148">
        <f>$BD28</f>
        <v>270</v>
      </c>
      <c r="S28" s="149"/>
      <c r="T28" s="148">
        <f>$BD28</f>
        <v>270</v>
      </c>
      <c r="U28" s="149"/>
      <c r="V28" s="148">
        <f>$BD28</f>
        <v>270</v>
      </c>
      <c r="W28" s="149"/>
      <c r="X28" s="148">
        <f>$BD28</f>
        <v>270</v>
      </c>
      <c r="Y28" s="149"/>
      <c r="Z28" s="148">
        <f>$BD28</f>
        <v>270</v>
      </c>
      <c r="AA28" s="149"/>
      <c r="AB28" s="148">
        <f>$BD28</f>
        <v>270</v>
      </c>
      <c r="AC28" s="149"/>
      <c r="AD28" s="148">
        <f>$BD28</f>
        <v>270</v>
      </c>
      <c r="AE28" s="149"/>
      <c r="AF28" s="148">
        <f>$BD28</f>
        <v>270</v>
      </c>
      <c r="AG28" s="149"/>
      <c r="AH28" s="148">
        <f>$BD28</f>
        <v>270</v>
      </c>
      <c r="AI28" s="149"/>
      <c r="AJ28" s="148">
        <f>$BD28</f>
        <v>270</v>
      </c>
      <c r="AK28" s="149"/>
      <c r="AL28" s="148">
        <f>$BD28</f>
        <v>270</v>
      </c>
      <c r="AM28" s="149"/>
      <c r="AN28" s="148">
        <f>$BD28</f>
        <v>270</v>
      </c>
      <c r="AO28" s="149"/>
      <c r="AP28" s="148">
        <f>$BD28</f>
        <v>270</v>
      </c>
      <c r="AQ28" s="149"/>
      <c r="AR28" s="99"/>
      <c r="AS28" s="98"/>
      <c r="AT28" s="98"/>
      <c r="AU28" s="99"/>
      <c r="AV28" s="98"/>
      <c r="AW28" s="98"/>
      <c r="AX28" s="98"/>
      <c r="AY28" s="98"/>
      <c r="AZ28" s="98"/>
      <c r="BA28" s="98"/>
      <c r="BB28" s="98"/>
      <c r="BD28" s="88">
        <f ca="1">IF(I20="",0,VLOOKUP(I20,INDIRECT(CONCATENATE($K$111,"装備",$K$116,"$B$3:$q$146")),14,0))</f>
        <v>270</v>
      </c>
    </row>
    <row r="29" spans="1:54" ht="6" customHeight="1">
      <c r="A29" s="97"/>
      <c r="B29" s="188"/>
      <c r="C29" s="189"/>
      <c r="D29" s="189"/>
      <c r="E29" s="189"/>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1"/>
      <c r="AS29" s="98"/>
      <c r="AT29" s="98"/>
      <c r="AU29" s="99"/>
      <c r="AV29" s="98"/>
      <c r="AW29" s="98"/>
      <c r="AX29" s="98"/>
      <c r="AY29" s="98"/>
      <c r="AZ29" s="98"/>
      <c r="BA29" s="98"/>
      <c r="BB29" s="98"/>
    </row>
    <row r="30" spans="1:54" ht="9.75" customHeight="1">
      <c r="A30" s="97"/>
      <c r="B30" s="169" t="s">
        <v>125</v>
      </c>
      <c r="C30" s="170"/>
      <c r="D30" s="170"/>
      <c r="E30" s="170"/>
      <c r="F30" s="170"/>
      <c r="G30" s="170"/>
      <c r="H30" s="170"/>
      <c r="I30" s="170"/>
      <c r="J30" s="170"/>
      <c r="K30" s="170"/>
      <c r="L30" s="143"/>
      <c r="M30" s="169" t="s">
        <v>457</v>
      </c>
      <c r="N30" s="170"/>
      <c r="O30" s="170"/>
      <c r="P30" s="170"/>
      <c r="Q30" s="170"/>
      <c r="R30" s="170"/>
      <c r="S30" s="170"/>
      <c r="T30" s="170"/>
      <c r="U30" s="143"/>
      <c r="V30" s="169" t="s">
        <v>459</v>
      </c>
      <c r="W30" s="170"/>
      <c r="X30" s="143"/>
      <c r="Y30" s="169" t="s">
        <v>460</v>
      </c>
      <c r="Z30" s="170"/>
      <c r="AA30" s="143"/>
      <c r="AB30" s="179" t="s">
        <v>1</v>
      </c>
      <c r="AC30" s="180"/>
      <c r="AD30" s="181"/>
      <c r="AE30" s="205" t="s">
        <v>697</v>
      </c>
      <c r="AF30" s="206"/>
      <c r="AG30" s="206"/>
      <c r="AH30" s="207"/>
      <c r="AI30" s="205" t="s">
        <v>580</v>
      </c>
      <c r="AJ30" s="206"/>
      <c r="AK30" s="206"/>
      <c r="AL30" s="206"/>
      <c r="AM30" s="206"/>
      <c r="AN30" s="206"/>
      <c r="AO30" s="206"/>
      <c r="AP30" s="206"/>
      <c r="AQ30" s="206"/>
      <c r="AR30" s="207"/>
      <c r="AS30" s="98"/>
      <c r="AT30" s="32" t="s">
        <v>464</v>
      </c>
      <c r="AU30" s="99"/>
      <c r="AV30" s="98"/>
      <c r="AW30" s="98"/>
      <c r="AX30" s="98"/>
      <c r="AY30" s="98"/>
      <c r="AZ30" s="98"/>
      <c r="BA30" s="98"/>
      <c r="BB30" s="98"/>
    </row>
    <row r="31" spans="1:54" ht="19.5" customHeight="1">
      <c r="A31" s="97"/>
      <c r="B31" s="176" t="str">
        <f ca="1">IF(I20="","",VLOOKUP(I20,INDIRECT(CONCATENATE($K$111,"装備",$K$116,"$B$3:$m$146")),3,0))</f>
        <v>直射撃</v>
      </c>
      <c r="C31" s="177"/>
      <c r="D31" s="177"/>
      <c r="E31" s="177"/>
      <c r="F31" s="177"/>
      <c r="G31" s="177"/>
      <c r="H31" s="177"/>
      <c r="I31" s="177"/>
      <c r="J31" s="177"/>
      <c r="K31" s="177"/>
      <c r="L31" s="178"/>
      <c r="M31" s="176" t="str">
        <f ca="1">IF(I20="","",VLOOKUP(I20,INDIRECT(CONCATENATE($K$111,"装備",$K$116,"$B$3:$m$146")),4,0))</f>
        <v>貫通</v>
      </c>
      <c r="N31" s="177"/>
      <c r="O31" s="177"/>
      <c r="P31" s="177"/>
      <c r="Q31" s="177"/>
      <c r="R31" s="177"/>
      <c r="S31" s="177"/>
      <c r="T31" s="177"/>
      <c r="U31" s="178"/>
      <c r="V31" s="173" t="str">
        <f ca="1">IF(I20="","",VLOOKUP(I20,INDIRECT(CONCATENATE($K$111,"装備",$K$116,"$B$3:$m$146")),6,0))</f>
        <v>×</v>
      </c>
      <c r="W31" s="174"/>
      <c r="X31" s="175"/>
      <c r="Y31" s="173" t="str">
        <f ca="1">IF(I20="","",VLOOKUP(I20,INDIRECT(CONCATENATE($K$111,"装備",$K$116,"$B$3:$m$146")),7,0))</f>
        <v>×</v>
      </c>
      <c r="Z31" s="174"/>
      <c r="AA31" s="175"/>
      <c r="AB31" s="157" t="str">
        <f ca="1">IF(I20="","",VLOOKUP(I20,INDIRECT(CONCATENATE($K$111,"装備",$K$116,"$B$3:$m$146")),8,0))</f>
        <v>×</v>
      </c>
      <c r="AC31" s="158"/>
      <c r="AD31" s="159"/>
      <c r="AE31" s="185" t="str">
        <f ca="1">IF(I20="","",VLOOKUP(I20,INDIRECT(CONCATENATE($K$111,"装備",$K$116,"$B$3:$q$146")),16,0))</f>
        <v>○</v>
      </c>
      <c r="AF31" s="186"/>
      <c r="AG31" s="186"/>
      <c r="AH31" s="187"/>
      <c r="AI31" s="208"/>
      <c r="AJ31" s="209"/>
      <c r="AK31" s="209"/>
      <c r="AL31" s="209"/>
      <c r="AM31" s="209"/>
      <c r="AN31" s="209"/>
      <c r="AO31" s="209"/>
      <c r="AP31" s="209"/>
      <c r="AQ31" s="209"/>
      <c r="AR31" s="210"/>
      <c r="AS31" s="98"/>
      <c r="AT31" s="118">
        <f>IF(AI31="","",10*VLOOKUP(AI31,Q105:R111,2,1))</f>
      </c>
      <c r="AU31" s="99"/>
      <c r="AV31" s="98"/>
      <c r="AW31" s="98"/>
      <c r="AX31" s="98"/>
      <c r="AY31" s="98"/>
      <c r="AZ31" s="98"/>
      <c r="BA31" s="98"/>
      <c r="BB31" s="98"/>
    </row>
    <row r="32" spans="1:54" ht="9.75" customHeight="1">
      <c r="A32" s="97"/>
      <c r="B32" s="179" t="s">
        <v>465</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1"/>
      <c r="AS32" s="98"/>
      <c r="AT32" s="98"/>
      <c r="AU32" s="99"/>
      <c r="AV32" s="98"/>
      <c r="AW32" s="98"/>
      <c r="AX32" s="98"/>
      <c r="AY32" s="98"/>
      <c r="AZ32" s="98"/>
      <c r="BA32" s="98"/>
      <c r="BB32" s="98"/>
    </row>
    <row r="33" spans="1:54" ht="31.5" customHeight="1">
      <c r="A33" s="97"/>
      <c r="B33" s="182" t="str">
        <f ca="1">IF(I20="","",VLOOKUP(I20,INDIRECT(CONCATENATE($K$111,"装備",$K$116,"$B$3:$m$146")),12,0))</f>
        <v>ダメージ＋３。射撃するたびにエネルギー充電が必要です。事前に１行動フェイズを使って「充電」を行わない限り、射撃できません。</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4"/>
      <c r="AS33" s="98"/>
      <c r="AT33" s="98"/>
      <c r="AU33" s="99"/>
      <c r="AV33" s="98"/>
      <c r="AW33" s="98"/>
      <c r="AX33" s="98"/>
      <c r="AY33" s="98"/>
      <c r="AZ33" s="98"/>
      <c r="BA33" s="98"/>
      <c r="BB33" s="98"/>
    </row>
    <row r="34" spans="1:54" ht="6" customHeight="1">
      <c r="A34" s="97"/>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9"/>
      <c r="AV34" s="98"/>
      <c r="AW34" s="98"/>
      <c r="AX34" s="98"/>
      <c r="AY34" s="98"/>
      <c r="AZ34" s="98"/>
      <c r="BA34" s="98"/>
      <c r="BB34" s="98"/>
    </row>
    <row r="35" spans="1:54" ht="10.5" customHeight="1">
      <c r="A35" s="97"/>
      <c r="B35" s="193" t="s">
        <v>701</v>
      </c>
      <c r="C35" s="194"/>
      <c r="D35" s="194"/>
      <c r="E35" s="194"/>
      <c r="F35" s="194"/>
      <c r="G35" s="194"/>
      <c r="H35" s="195"/>
      <c r="I35" s="169" t="s">
        <v>432</v>
      </c>
      <c r="J35" s="170"/>
      <c r="K35" s="170"/>
      <c r="L35" s="170"/>
      <c r="M35" s="170"/>
      <c r="N35" s="170"/>
      <c r="O35" s="170"/>
      <c r="P35" s="170"/>
      <c r="Q35" s="170"/>
      <c r="R35" s="170"/>
      <c r="S35" s="170"/>
      <c r="T35" s="170"/>
      <c r="U35" s="170"/>
      <c r="V35" s="170"/>
      <c r="W35" s="170"/>
      <c r="X35" s="170"/>
      <c r="Y35" s="170"/>
      <c r="Z35" s="170"/>
      <c r="AA35" s="162"/>
      <c r="AB35" s="162"/>
      <c r="AC35" s="162"/>
      <c r="AD35" s="162"/>
      <c r="AE35" s="162"/>
      <c r="AF35" s="162"/>
      <c r="AG35" s="162"/>
      <c r="AH35" s="162"/>
      <c r="AI35" s="162"/>
      <c r="AJ35" s="162"/>
      <c r="AK35" s="162"/>
      <c r="AL35" s="162"/>
      <c r="AM35" s="163"/>
      <c r="AN35" s="144" t="s">
        <v>462</v>
      </c>
      <c r="AO35" s="145"/>
      <c r="AP35" s="145"/>
      <c r="AQ35" s="145"/>
      <c r="AR35" s="146"/>
      <c r="AS35" s="87" t="s">
        <v>463</v>
      </c>
      <c r="AT35" s="32" t="s">
        <v>464</v>
      </c>
      <c r="AU35" s="99"/>
      <c r="AV35" s="98"/>
      <c r="AW35" s="98"/>
      <c r="AX35" s="98"/>
      <c r="AY35" s="98"/>
      <c r="AZ35" s="98"/>
      <c r="BA35" s="98"/>
      <c r="BB35" s="98"/>
    </row>
    <row r="36" spans="1:54" ht="21" customHeight="1">
      <c r="A36" s="97"/>
      <c r="B36" s="196"/>
      <c r="C36" s="197"/>
      <c r="D36" s="197"/>
      <c r="E36" s="197"/>
      <c r="F36" s="197"/>
      <c r="G36" s="197"/>
      <c r="H36" s="198"/>
      <c r="I36" s="199" t="s">
        <v>90</v>
      </c>
      <c r="J36" s="200"/>
      <c r="K36" s="200"/>
      <c r="L36" s="200"/>
      <c r="M36" s="200"/>
      <c r="N36" s="200"/>
      <c r="O36" s="200"/>
      <c r="P36" s="200"/>
      <c r="Q36" s="200"/>
      <c r="R36" s="200"/>
      <c r="S36" s="200"/>
      <c r="T36" s="200"/>
      <c r="U36" s="200"/>
      <c r="V36" s="200"/>
      <c r="W36" s="200"/>
      <c r="X36" s="200"/>
      <c r="Y36" s="200"/>
      <c r="Z36" s="200"/>
      <c r="AA36" s="160"/>
      <c r="AB36" s="160"/>
      <c r="AC36" s="160"/>
      <c r="AD36" s="160"/>
      <c r="AE36" s="160"/>
      <c r="AF36" s="160"/>
      <c r="AG36" s="160"/>
      <c r="AH36" s="160"/>
      <c r="AI36" s="160"/>
      <c r="AJ36" s="160"/>
      <c r="AK36" s="160"/>
      <c r="AL36" s="160"/>
      <c r="AM36" s="161"/>
      <c r="AN36" s="190">
        <f ca="1">IF(I36="","",VLOOKUP(I36,INDIRECT(CONCATENATE($K$111,"装備",$K$116,"$B$3:$m$146")),9,0))</f>
      </c>
      <c r="AO36" s="191"/>
      <c r="AP36" s="191"/>
      <c r="AQ36" s="191"/>
      <c r="AR36" s="192"/>
      <c r="AS36" s="35">
        <f ca="1">IF(I36="","",VLOOKUP(I36,INDIRECT(CONCATENATE($K$111,"装備",$K$116,"$B$3:$m$146")),10,0))</f>
      </c>
      <c r="AT36" s="80">
        <f ca="1">IF(I36="","",VLOOKUP(I36,INDIRECT(CONCATENATE($K$111,"装備",$K$116,"$B$3:$m$146")),11,0))</f>
      </c>
      <c r="AU36" s="99"/>
      <c r="AV36" s="98"/>
      <c r="AW36" s="98"/>
      <c r="AX36" s="98"/>
      <c r="AY36" s="98"/>
      <c r="AZ36" s="98"/>
      <c r="BA36" s="98"/>
      <c r="BB36" s="98"/>
    </row>
    <row r="37" spans="1:54" ht="9.75" customHeight="1">
      <c r="A37" s="97"/>
      <c r="B37" s="169" t="s">
        <v>126</v>
      </c>
      <c r="C37" s="170"/>
      <c r="D37" s="170"/>
      <c r="E37" s="170"/>
      <c r="F37" s="170"/>
      <c r="G37" s="170"/>
      <c r="H37" s="170"/>
      <c r="I37" s="170"/>
      <c r="J37" s="170"/>
      <c r="K37" s="170"/>
      <c r="L37" s="143"/>
      <c r="M37" s="169" t="s">
        <v>0</v>
      </c>
      <c r="N37" s="170"/>
      <c r="O37" s="170"/>
      <c r="P37" s="170"/>
      <c r="Q37" s="170"/>
      <c r="R37" s="170"/>
      <c r="S37" s="170"/>
      <c r="T37" s="170"/>
      <c r="U37" s="170"/>
      <c r="V37" s="170"/>
      <c r="W37" s="170"/>
      <c r="X37" s="170"/>
      <c r="Y37" s="170"/>
      <c r="Z37" s="170"/>
      <c r="AA37" s="170"/>
      <c r="AB37" s="170"/>
      <c r="AC37" s="170"/>
      <c r="AD37" s="170"/>
      <c r="AE37" s="143"/>
      <c r="AF37" s="229"/>
      <c r="AG37" s="230"/>
      <c r="AH37" s="230"/>
      <c r="AI37" s="230"/>
      <c r="AJ37" s="230"/>
      <c r="AK37" s="230"/>
      <c r="AL37" s="230"/>
      <c r="AM37" s="230"/>
      <c r="AN37" s="230"/>
      <c r="AO37" s="230"/>
      <c r="AP37" s="230"/>
      <c r="AQ37" s="230"/>
      <c r="AR37" s="231"/>
      <c r="AS37" s="78"/>
      <c r="AT37" s="81"/>
      <c r="AU37" s="99"/>
      <c r="AV37" s="98"/>
      <c r="AW37" s="98"/>
      <c r="AX37" s="98"/>
      <c r="AY37" s="98"/>
      <c r="AZ37" s="98"/>
      <c r="BA37" s="98"/>
      <c r="BB37" s="98"/>
    </row>
    <row r="38" spans="1:54" ht="20.25" customHeight="1">
      <c r="A38" s="97"/>
      <c r="B38" s="173">
        <f ca="1">IF(I36="","",VLOOKUP(I36,INDIRECT(CONCATENATE($K$111,"装備",$K$116,"$B$3:$m$146")),5,0))</f>
      </c>
      <c r="C38" s="174"/>
      <c r="D38" s="174"/>
      <c r="E38" s="174"/>
      <c r="F38" s="174"/>
      <c r="G38" s="174"/>
      <c r="H38" s="174"/>
      <c r="I38" s="174"/>
      <c r="J38" s="174"/>
      <c r="K38" s="174"/>
      <c r="L38" s="175"/>
      <c r="M38" s="217">
        <f ca="1">IF(I36="","",VLOOKUP(I36,INDIRECT(CONCATENATE($K$111,"装備",$K$116,"$B$3:$m$146")),2,0))</f>
      </c>
      <c r="N38" s="218"/>
      <c r="O38" s="218"/>
      <c r="P38" s="218"/>
      <c r="Q38" s="218"/>
      <c r="R38" s="218"/>
      <c r="S38" s="218"/>
      <c r="T38" s="218"/>
      <c r="U38" s="218"/>
      <c r="V38" s="218"/>
      <c r="W38" s="218"/>
      <c r="X38" s="218"/>
      <c r="Y38" s="218"/>
      <c r="Z38" s="218"/>
      <c r="AA38" s="218"/>
      <c r="AB38" s="218"/>
      <c r="AC38" s="218"/>
      <c r="AD38" s="218"/>
      <c r="AE38" s="219"/>
      <c r="AF38" s="223"/>
      <c r="AG38" s="224"/>
      <c r="AH38" s="224"/>
      <c r="AI38" s="224"/>
      <c r="AJ38" s="224"/>
      <c r="AK38" s="224"/>
      <c r="AL38" s="224"/>
      <c r="AM38" s="224"/>
      <c r="AN38" s="224"/>
      <c r="AO38" s="224"/>
      <c r="AP38" s="224"/>
      <c r="AQ38" s="224"/>
      <c r="AR38" s="225"/>
      <c r="AS38" s="98"/>
      <c r="AT38" s="98"/>
      <c r="AU38" s="99"/>
      <c r="AV38" s="98"/>
      <c r="AW38" s="98"/>
      <c r="AX38" s="98"/>
      <c r="AY38" s="98"/>
      <c r="AZ38" s="98"/>
      <c r="BA38" s="98"/>
      <c r="BB38" s="98"/>
    </row>
    <row r="39" spans="1:54" ht="11.25" customHeight="1">
      <c r="A39" s="97"/>
      <c r="B39" s="97"/>
      <c r="C39" s="98"/>
      <c r="D39" s="98"/>
      <c r="E39" s="152">
        <v>0</v>
      </c>
      <c r="F39" s="152"/>
      <c r="G39" s="152">
        <v>15</v>
      </c>
      <c r="H39" s="152"/>
      <c r="I39" s="152">
        <v>30</v>
      </c>
      <c r="J39" s="152"/>
      <c r="K39" s="152">
        <v>45</v>
      </c>
      <c r="L39" s="152"/>
      <c r="M39" s="152">
        <v>60</v>
      </c>
      <c r="N39" s="152"/>
      <c r="O39" s="152">
        <v>75</v>
      </c>
      <c r="P39" s="152"/>
      <c r="Q39" s="152">
        <v>90</v>
      </c>
      <c r="R39" s="152"/>
      <c r="S39" s="152">
        <v>105</v>
      </c>
      <c r="T39" s="152"/>
      <c r="U39" s="152">
        <v>120</v>
      </c>
      <c r="V39" s="152"/>
      <c r="W39" s="152">
        <v>135</v>
      </c>
      <c r="X39" s="152"/>
      <c r="Y39" s="152">
        <v>150</v>
      </c>
      <c r="Z39" s="152"/>
      <c r="AA39" s="152">
        <v>165</v>
      </c>
      <c r="AB39" s="152"/>
      <c r="AC39" s="152">
        <v>180</v>
      </c>
      <c r="AD39" s="152"/>
      <c r="AE39" s="152">
        <v>195</v>
      </c>
      <c r="AF39" s="152"/>
      <c r="AG39" s="152">
        <v>210</v>
      </c>
      <c r="AH39" s="152"/>
      <c r="AI39" s="152">
        <v>225</v>
      </c>
      <c r="AJ39" s="152"/>
      <c r="AK39" s="152">
        <v>240</v>
      </c>
      <c r="AL39" s="152"/>
      <c r="AM39" s="152">
        <v>255</v>
      </c>
      <c r="AN39" s="152"/>
      <c r="AO39" s="152">
        <v>270</v>
      </c>
      <c r="AP39" s="152"/>
      <c r="AQ39" s="152">
        <v>285</v>
      </c>
      <c r="AR39" s="153"/>
      <c r="AS39" s="98"/>
      <c r="AT39" s="98"/>
      <c r="AU39" s="99"/>
      <c r="AV39" s="98"/>
      <c r="AW39" s="98"/>
      <c r="AX39" s="98"/>
      <c r="AY39" s="98"/>
      <c r="AZ39" s="98"/>
      <c r="BA39" s="98"/>
      <c r="BB39" s="98"/>
    </row>
    <row r="40" spans="1:54" ht="3.75" customHeight="1">
      <c r="A40" s="97"/>
      <c r="B40" s="164" t="s">
        <v>695</v>
      </c>
      <c r="C40" s="165"/>
      <c r="D40" s="165"/>
      <c r="E40" s="165"/>
      <c r="F40" s="150"/>
      <c r="G40" s="151"/>
      <c r="H40" s="150"/>
      <c r="I40" s="151"/>
      <c r="J40" s="150"/>
      <c r="K40" s="151"/>
      <c r="L40" s="150"/>
      <c r="M40" s="151"/>
      <c r="N40" s="150"/>
      <c r="O40" s="151"/>
      <c r="P40" s="150"/>
      <c r="Q40" s="151"/>
      <c r="R40" s="150"/>
      <c r="S40" s="151"/>
      <c r="T40" s="150"/>
      <c r="U40" s="151"/>
      <c r="V40" s="150"/>
      <c r="W40" s="151"/>
      <c r="X40" s="150"/>
      <c r="Y40" s="151"/>
      <c r="Z40" s="150"/>
      <c r="AA40" s="151"/>
      <c r="AB40" s="150"/>
      <c r="AC40" s="151"/>
      <c r="AD40" s="150"/>
      <c r="AE40" s="151"/>
      <c r="AF40" s="150"/>
      <c r="AG40" s="151"/>
      <c r="AH40" s="150"/>
      <c r="AI40" s="151"/>
      <c r="AJ40" s="150"/>
      <c r="AK40" s="151"/>
      <c r="AL40" s="150"/>
      <c r="AM40" s="151"/>
      <c r="AN40" s="150"/>
      <c r="AO40" s="151"/>
      <c r="AP40" s="150"/>
      <c r="AQ40" s="151"/>
      <c r="AR40" s="99"/>
      <c r="AS40" s="98"/>
      <c r="AT40" s="98"/>
      <c r="AU40" s="99"/>
      <c r="AV40" s="98"/>
      <c r="AW40" s="98"/>
      <c r="AX40" s="98"/>
      <c r="AY40" s="98"/>
      <c r="AZ40" s="98"/>
      <c r="BA40" s="98"/>
      <c r="BB40" s="98"/>
    </row>
    <row r="41" spans="1:56" ht="3.75" customHeight="1">
      <c r="A41" s="97"/>
      <c r="B41" s="164"/>
      <c r="C41" s="165"/>
      <c r="D41" s="165"/>
      <c r="E41" s="165"/>
      <c r="F41" s="148">
        <f>$BD41</f>
        <v>0</v>
      </c>
      <c r="G41" s="149"/>
      <c r="H41" s="148">
        <f>$BD41</f>
        <v>0</v>
      </c>
      <c r="I41" s="149"/>
      <c r="J41" s="148">
        <f>$BD41</f>
        <v>0</v>
      </c>
      <c r="K41" s="149"/>
      <c r="L41" s="148">
        <f>$BD41</f>
        <v>0</v>
      </c>
      <c r="M41" s="149"/>
      <c r="N41" s="148">
        <f>$BD41</f>
        <v>0</v>
      </c>
      <c r="O41" s="149"/>
      <c r="P41" s="148">
        <f>$BD41</f>
        <v>0</v>
      </c>
      <c r="Q41" s="149"/>
      <c r="R41" s="148">
        <f>$BD41</f>
        <v>0</v>
      </c>
      <c r="S41" s="149"/>
      <c r="T41" s="148">
        <f>$BD41</f>
        <v>0</v>
      </c>
      <c r="U41" s="149"/>
      <c r="V41" s="148">
        <f>$BD41</f>
        <v>0</v>
      </c>
      <c r="W41" s="149"/>
      <c r="X41" s="148">
        <f>$BD41</f>
        <v>0</v>
      </c>
      <c r="Y41" s="149"/>
      <c r="Z41" s="148">
        <f>$BD41</f>
        <v>0</v>
      </c>
      <c r="AA41" s="149"/>
      <c r="AB41" s="148">
        <f>$BD41</f>
        <v>0</v>
      </c>
      <c r="AC41" s="149"/>
      <c r="AD41" s="148">
        <f>$BD41</f>
        <v>0</v>
      </c>
      <c r="AE41" s="149"/>
      <c r="AF41" s="148">
        <f>$BD41</f>
        <v>0</v>
      </c>
      <c r="AG41" s="149"/>
      <c r="AH41" s="148">
        <f>$BD41</f>
        <v>0</v>
      </c>
      <c r="AI41" s="149"/>
      <c r="AJ41" s="148">
        <f>$BD41</f>
        <v>0</v>
      </c>
      <c r="AK41" s="149"/>
      <c r="AL41" s="148">
        <f>$BD41</f>
        <v>0</v>
      </c>
      <c r="AM41" s="149"/>
      <c r="AN41" s="148">
        <f>$BD41</f>
        <v>0</v>
      </c>
      <c r="AO41" s="149"/>
      <c r="AP41" s="148">
        <f>$BD41</f>
        <v>0</v>
      </c>
      <c r="AQ41" s="149"/>
      <c r="AR41" s="99"/>
      <c r="AS41" s="98"/>
      <c r="AT41" s="98"/>
      <c r="AU41" s="99"/>
      <c r="AV41" s="98"/>
      <c r="AW41" s="98"/>
      <c r="AX41" s="98"/>
      <c r="AY41" s="98"/>
      <c r="AZ41" s="98"/>
      <c r="BA41" s="98"/>
      <c r="BB41" s="98"/>
      <c r="BD41" s="88">
        <f ca="1">IF(I36="",0,VLOOKUP(I36,INDIRECT(CONCATENATE($K$111,"装備",$K$116,"$B$3:$q$146")),13,0))+IF($AI47="カスタム化",15,0)</f>
        <v>0</v>
      </c>
    </row>
    <row r="42" spans="1:54" ht="3.75" customHeight="1">
      <c r="A42" s="97"/>
      <c r="B42" s="164"/>
      <c r="C42" s="165"/>
      <c r="D42" s="165"/>
      <c r="E42" s="165"/>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99"/>
      <c r="AS42" s="98"/>
      <c r="AT42" s="98"/>
      <c r="AU42" s="99"/>
      <c r="AV42" s="98"/>
      <c r="AW42" s="98"/>
      <c r="AX42" s="98"/>
      <c r="AY42" s="98"/>
      <c r="AZ42" s="98"/>
      <c r="BA42" s="98"/>
      <c r="BB42" s="98"/>
    </row>
    <row r="43" spans="1:54" ht="3.75" customHeight="1">
      <c r="A43" s="97"/>
      <c r="B43" s="164" t="s">
        <v>696</v>
      </c>
      <c r="C43" s="165"/>
      <c r="D43" s="165"/>
      <c r="E43" s="165"/>
      <c r="F43" s="150"/>
      <c r="G43" s="151"/>
      <c r="H43" s="150"/>
      <c r="I43" s="151"/>
      <c r="J43" s="150"/>
      <c r="K43" s="151"/>
      <c r="L43" s="150"/>
      <c r="M43" s="151"/>
      <c r="N43" s="150"/>
      <c r="O43" s="151"/>
      <c r="P43" s="150"/>
      <c r="Q43" s="151"/>
      <c r="R43" s="150"/>
      <c r="S43" s="151"/>
      <c r="T43" s="150"/>
      <c r="U43" s="151"/>
      <c r="V43" s="150"/>
      <c r="W43" s="151"/>
      <c r="X43" s="150"/>
      <c r="Y43" s="151"/>
      <c r="Z43" s="150"/>
      <c r="AA43" s="151"/>
      <c r="AB43" s="150"/>
      <c r="AC43" s="151"/>
      <c r="AD43" s="150"/>
      <c r="AE43" s="151"/>
      <c r="AF43" s="150"/>
      <c r="AG43" s="151"/>
      <c r="AH43" s="150"/>
      <c r="AI43" s="151"/>
      <c r="AJ43" s="150"/>
      <c r="AK43" s="151"/>
      <c r="AL43" s="150"/>
      <c r="AM43" s="151"/>
      <c r="AN43" s="150"/>
      <c r="AO43" s="151"/>
      <c r="AP43" s="150"/>
      <c r="AQ43" s="151"/>
      <c r="AR43" s="99"/>
      <c r="AS43" s="98"/>
      <c r="AT43" s="98"/>
      <c r="AU43" s="99"/>
      <c r="AV43" s="98"/>
      <c r="AW43" s="98"/>
      <c r="AX43" s="98"/>
      <c r="AY43" s="98"/>
      <c r="AZ43" s="98"/>
      <c r="BA43" s="98"/>
      <c r="BB43" s="98"/>
    </row>
    <row r="44" spans="1:56" ht="3.75" customHeight="1">
      <c r="A44" s="97"/>
      <c r="B44" s="164"/>
      <c r="C44" s="165"/>
      <c r="D44" s="165"/>
      <c r="E44" s="165"/>
      <c r="F44" s="148">
        <f>$BD44</f>
        <v>0</v>
      </c>
      <c r="G44" s="149"/>
      <c r="H44" s="148">
        <f>$BD44</f>
        <v>0</v>
      </c>
      <c r="I44" s="149"/>
      <c r="J44" s="148">
        <f>$BD44</f>
        <v>0</v>
      </c>
      <c r="K44" s="149"/>
      <c r="L44" s="148">
        <f>$BD44</f>
        <v>0</v>
      </c>
      <c r="M44" s="149"/>
      <c r="N44" s="148">
        <f>$BD44</f>
        <v>0</v>
      </c>
      <c r="O44" s="149"/>
      <c r="P44" s="148">
        <f>$BD44</f>
        <v>0</v>
      </c>
      <c r="Q44" s="149"/>
      <c r="R44" s="148">
        <f>$BD44</f>
        <v>0</v>
      </c>
      <c r="S44" s="149"/>
      <c r="T44" s="148">
        <f>$BD44</f>
        <v>0</v>
      </c>
      <c r="U44" s="149"/>
      <c r="V44" s="148">
        <f>$BD44</f>
        <v>0</v>
      </c>
      <c r="W44" s="149"/>
      <c r="X44" s="148">
        <f>$BD44</f>
        <v>0</v>
      </c>
      <c r="Y44" s="149"/>
      <c r="Z44" s="148">
        <f>$BD44</f>
        <v>0</v>
      </c>
      <c r="AA44" s="149"/>
      <c r="AB44" s="148">
        <f>$BD44</f>
        <v>0</v>
      </c>
      <c r="AC44" s="149"/>
      <c r="AD44" s="148">
        <f>$BD44</f>
        <v>0</v>
      </c>
      <c r="AE44" s="149"/>
      <c r="AF44" s="148">
        <f>$BD44</f>
        <v>0</v>
      </c>
      <c r="AG44" s="149"/>
      <c r="AH44" s="148">
        <f>$BD44</f>
        <v>0</v>
      </c>
      <c r="AI44" s="149"/>
      <c r="AJ44" s="148">
        <f>$BD44</f>
        <v>0</v>
      </c>
      <c r="AK44" s="149"/>
      <c r="AL44" s="148">
        <f>$BD44</f>
        <v>0</v>
      </c>
      <c r="AM44" s="149"/>
      <c r="AN44" s="148">
        <f>$BD44</f>
        <v>0</v>
      </c>
      <c r="AO44" s="149"/>
      <c r="AP44" s="148">
        <f>$BD44</f>
        <v>0</v>
      </c>
      <c r="AQ44" s="149"/>
      <c r="AR44" s="99"/>
      <c r="AS44" s="98"/>
      <c r="AT44" s="98"/>
      <c r="AU44" s="99"/>
      <c r="AV44" s="98"/>
      <c r="AW44" s="98"/>
      <c r="AX44" s="98"/>
      <c r="AY44" s="98"/>
      <c r="AZ44" s="98"/>
      <c r="BA44" s="98"/>
      <c r="BB44" s="98"/>
      <c r="BD44" s="88">
        <f ca="1">IF(I36="",0,VLOOKUP(I36,INDIRECT(CONCATENATE($K$111,"装備",$K$116,"$B$3:$q$146")),14,0))</f>
        <v>0</v>
      </c>
    </row>
    <row r="45" spans="1:54" ht="6" customHeight="1">
      <c r="A45" s="97"/>
      <c r="B45" s="188"/>
      <c r="C45" s="189"/>
      <c r="D45" s="189"/>
      <c r="E45" s="189"/>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1"/>
      <c r="AS45" s="98"/>
      <c r="AT45" s="98"/>
      <c r="AU45" s="99"/>
      <c r="AV45" s="98"/>
      <c r="AW45" s="98"/>
      <c r="AX45" s="98"/>
      <c r="AY45" s="98"/>
      <c r="AZ45" s="98"/>
      <c r="BA45" s="98"/>
      <c r="BB45" s="98"/>
    </row>
    <row r="46" spans="1:54" ht="9.75" customHeight="1">
      <c r="A46" s="97"/>
      <c r="B46" s="169" t="s">
        <v>125</v>
      </c>
      <c r="C46" s="170"/>
      <c r="D46" s="170"/>
      <c r="E46" s="170"/>
      <c r="F46" s="170"/>
      <c r="G46" s="170"/>
      <c r="H46" s="170"/>
      <c r="I46" s="170"/>
      <c r="J46" s="170"/>
      <c r="K46" s="170"/>
      <c r="L46" s="143"/>
      <c r="M46" s="169" t="s">
        <v>457</v>
      </c>
      <c r="N46" s="170"/>
      <c r="O46" s="170"/>
      <c r="P46" s="170"/>
      <c r="Q46" s="170"/>
      <c r="R46" s="170"/>
      <c r="S46" s="170"/>
      <c r="T46" s="170"/>
      <c r="U46" s="143"/>
      <c r="V46" s="169" t="s">
        <v>459</v>
      </c>
      <c r="W46" s="170"/>
      <c r="X46" s="143"/>
      <c r="Y46" s="169" t="s">
        <v>460</v>
      </c>
      <c r="Z46" s="170"/>
      <c r="AA46" s="143"/>
      <c r="AB46" s="179" t="s">
        <v>1</v>
      </c>
      <c r="AC46" s="180"/>
      <c r="AD46" s="181"/>
      <c r="AE46" s="205" t="s">
        <v>697</v>
      </c>
      <c r="AF46" s="206"/>
      <c r="AG46" s="206"/>
      <c r="AH46" s="207"/>
      <c r="AI46" s="205" t="s">
        <v>580</v>
      </c>
      <c r="AJ46" s="206"/>
      <c r="AK46" s="206"/>
      <c r="AL46" s="206"/>
      <c r="AM46" s="206"/>
      <c r="AN46" s="206"/>
      <c r="AO46" s="206"/>
      <c r="AP46" s="206"/>
      <c r="AQ46" s="206"/>
      <c r="AR46" s="207"/>
      <c r="AS46" s="98"/>
      <c r="AT46" s="32" t="s">
        <v>464</v>
      </c>
      <c r="AU46" s="99"/>
      <c r="AV46" s="98"/>
      <c r="AW46" s="98"/>
      <c r="AX46" s="98"/>
      <c r="AY46" s="98"/>
      <c r="AZ46" s="98"/>
      <c r="BA46" s="98"/>
      <c r="BB46" s="98"/>
    </row>
    <row r="47" spans="1:54" ht="19.5" customHeight="1">
      <c r="A47" s="97"/>
      <c r="B47" s="176">
        <f ca="1">IF(I36="","",VLOOKUP(I36,INDIRECT(CONCATENATE($K$111,"装備",$K$116,"$B$3:$m$146")),3,0))</f>
      </c>
      <c r="C47" s="177"/>
      <c r="D47" s="177"/>
      <c r="E47" s="177"/>
      <c r="F47" s="177"/>
      <c r="G47" s="177"/>
      <c r="H47" s="177"/>
      <c r="I47" s="177"/>
      <c r="J47" s="177"/>
      <c r="K47" s="177"/>
      <c r="L47" s="178"/>
      <c r="M47" s="176">
        <f ca="1">IF(I36="","",VLOOKUP(I36,INDIRECT(CONCATENATE($K$111,"装備",$K$116,"$B$3:$m$146")),4,0))</f>
      </c>
      <c r="N47" s="177"/>
      <c r="O47" s="177"/>
      <c r="P47" s="177"/>
      <c r="Q47" s="177"/>
      <c r="R47" s="177"/>
      <c r="S47" s="177"/>
      <c r="T47" s="177"/>
      <c r="U47" s="178"/>
      <c r="V47" s="173">
        <f ca="1">IF(I36="","",VLOOKUP(I36,INDIRECT(CONCATENATE($K$111,"装備",$K$116,"$B$3:$m$146")),6,0))</f>
      </c>
      <c r="W47" s="174"/>
      <c r="X47" s="175"/>
      <c r="Y47" s="173">
        <f ca="1">IF(I36="","",VLOOKUP(I36,INDIRECT(CONCATENATE($K$111,"装備",$K$116,"$B$3:$m$146")),7,0))</f>
      </c>
      <c r="Z47" s="174"/>
      <c r="AA47" s="175"/>
      <c r="AB47" s="190">
        <f ca="1">IF(I36="","",VLOOKUP(I36,INDIRECT(CONCATENATE($K$111,"装備",$K$116,"$B$3:$m$146")),8,0))</f>
      </c>
      <c r="AC47" s="191"/>
      <c r="AD47" s="228"/>
      <c r="AE47" s="185">
        <f ca="1">IF(I36="","",VLOOKUP(I36,INDIRECT(CONCATENATE($K$111,"装備",$K$116,"$B$3:$q$146")),16,0))</f>
      </c>
      <c r="AF47" s="186"/>
      <c r="AG47" s="186"/>
      <c r="AH47" s="187"/>
      <c r="AI47" s="208"/>
      <c r="AJ47" s="209"/>
      <c r="AK47" s="209"/>
      <c r="AL47" s="209"/>
      <c r="AM47" s="209"/>
      <c r="AN47" s="209"/>
      <c r="AO47" s="209"/>
      <c r="AP47" s="209"/>
      <c r="AQ47" s="209"/>
      <c r="AR47" s="210"/>
      <c r="AS47" s="98"/>
      <c r="AT47" s="118">
        <f>IF(AI47="","",10*VLOOKUP(AI47,T104:U108,2,1))</f>
      </c>
      <c r="AU47" s="99"/>
      <c r="AV47" s="98"/>
      <c r="AW47" s="98"/>
      <c r="AX47" s="98"/>
      <c r="AY47" s="98"/>
      <c r="AZ47" s="98"/>
      <c r="BA47" s="98"/>
      <c r="BB47" s="98"/>
    </row>
    <row r="48" spans="1:54" ht="9.75" customHeight="1">
      <c r="A48" s="97"/>
      <c r="B48" s="179" t="s">
        <v>465</v>
      </c>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1"/>
      <c r="AS48" s="98"/>
      <c r="AT48" s="98"/>
      <c r="AU48" s="99"/>
      <c r="AV48" s="98"/>
      <c r="AW48" s="98"/>
      <c r="AX48" s="98"/>
      <c r="AY48" s="98"/>
      <c r="AZ48" s="98"/>
      <c r="BA48" s="98"/>
      <c r="BB48" s="98"/>
    </row>
    <row r="49" spans="1:54" ht="26.25" customHeight="1">
      <c r="A49" s="97"/>
      <c r="B49" s="182">
        <f ca="1">IF(I36="","",VLOOKUP(I36,INDIRECT(CONCATENATE($K$111,"装備",$K$116,"$B$3:$m$146")),12,0))</f>
      </c>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4"/>
      <c r="AS49" s="98"/>
      <c r="AT49" s="98"/>
      <c r="AU49" s="99"/>
      <c r="AV49" s="98"/>
      <c r="AW49" s="98"/>
      <c r="AX49" s="98"/>
      <c r="AY49" s="98"/>
      <c r="AZ49" s="98"/>
      <c r="BA49" s="98"/>
      <c r="BB49" s="98"/>
    </row>
    <row r="50" spans="1:54" ht="6" customHeight="1">
      <c r="A50" s="97"/>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9"/>
      <c r="AV50" s="98"/>
      <c r="AW50" s="98"/>
      <c r="AX50" s="98"/>
      <c r="AY50" s="98"/>
      <c r="AZ50" s="98"/>
      <c r="BA50" s="98"/>
      <c r="BB50" s="98"/>
    </row>
    <row r="51" spans="1:54" ht="10.5" customHeight="1">
      <c r="A51" s="97"/>
      <c r="B51" s="193" t="s">
        <v>702</v>
      </c>
      <c r="C51" s="194"/>
      <c r="D51" s="194"/>
      <c r="E51" s="194"/>
      <c r="F51" s="194"/>
      <c r="G51" s="194"/>
      <c r="H51" s="195"/>
      <c r="I51" s="169" t="s">
        <v>432</v>
      </c>
      <c r="J51" s="170"/>
      <c r="K51" s="170"/>
      <c r="L51" s="170"/>
      <c r="M51" s="170"/>
      <c r="N51" s="170"/>
      <c r="O51" s="170"/>
      <c r="P51" s="170"/>
      <c r="Q51" s="170"/>
      <c r="R51" s="170"/>
      <c r="S51" s="170"/>
      <c r="T51" s="170"/>
      <c r="U51" s="170"/>
      <c r="V51" s="170"/>
      <c r="W51" s="170"/>
      <c r="X51" s="170"/>
      <c r="Y51" s="170"/>
      <c r="Z51" s="170"/>
      <c r="AA51" s="162"/>
      <c r="AB51" s="162"/>
      <c r="AC51" s="162"/>
      <c r="AD51" s="162"/>
      <c r="AE51" s="162"/>
      <c r="AF51" s="162"/>
      <c r="AG51" s="162"/>
      <c r="AH51" s="162"/>
      <c r="AI51" s="162"/>
      <c r="AJ51" s="162"/>
      <c r="AK51" s="162"/>
      <c r="AL51" s="162"/>
      <c r="AM51" s="163"/>
      <c r="AN51" s="144" t="s">
        <v>462</v>
      </c>
      <c r="AO51" s="145"/>
      <c r="AP51" s="145"/>
      <c r="AQ51" s="145"/>
      <c r="AR51" s="146"/>
      <c r="AS51" s="87" t="s">
        <v>463</v>
      </c>
      <c r="AT51" s="32" t="s">
        <v>464</v>
      </c>
      <c r="AU51" s="99"/>
      <c r="AV51" s="98"/>
      <c r="AW51" s="98"/>
      <c r="AX51" s="98"/>
      <c r="AY51" s="98"/>
      <c r="AZ51" s="98"/>
      <c r="BA51" s="98"/>
      <c r="BB51" s="98"/>
    </row>
    <row r="52" spans="1:54" ht="21" customHeight="1">
      <c r="A52" s="97"/>
      <c r="B52" s="196"/>
      <c r="C52" s="197"/>
      <c r="D52" s="197"/>
      <c r="E52" s="197"/>
      <c r="F52" s="197"/>
      <c r="G52" s="197"/>
      <c r="H52" s="198"/>
      <c r="I52" s="199" t="s">
        <v>90</v>
      </c>
      <c r="J52" s="200"/>
      <c r="K52" s="200"/>
      <c r="L52" s="200"/>
      <c r="M52" s="200"/>
      <c r="N52" s="200"/>
      <c r="O52" s="200"/>
      <c r="P52" s="200"/>
      <c r="Q52" s="200"/>
      <c r="R52" s="200"/>
      <c r="S52" s="200"/>
      <c r="T52" s="200"/>
      <c r="U52" s="200"/>
      <c r="V52" s="200"/>
      <c r="W52" s="200"/>
      <c r="X52" s="200"/>
      <c r="Y52" s="200"/>
      <c r="Z52" s="200"/>
      <c r="AA52" s="160"/>
      <c r="AB52" s="160"/>
      <c r="AC52" s="160"/>
      <c r="AD52" s="160"/>
      <c r="AE52" s="160"/>
      <c r="AF52" s="160"/>
      <c r="AG52" s="160"/>
      <c r="AH52" s="160"/>
      <c r="AI52" s="160"/>
      <c r="AJ52" s="160"/>
      <c r="AK52" s="160"/>
      <c r="AL52" s="160"/>
      <c r="AM52" s="161"/>
      <c r="AN52" s="173">
        <f ca="1">IF(I52="","",VLOOKUP(I52,INDIRECT(CONCATENATE($K$111,"装備",$K$116,"$B$3:$m$146")),9,0))</f>
      </c>
      <c r="AO52" s="174"/>
      <c r="AP52" s="174"/>
      <c r="AQ52" s="174"/>
      <c r="AR52" s="175"/>
      <c r="AS52" s="35">
        <f ca="1">IF(I52="","",VLOOKUP(I52,INDIRECT(CONCATENATE($K$111,"装備",$K$116,"$B$3:$m$146")),10,0))</f>
      </c>
      <c r="AT52" s="80">
        <f ca="1">IF(I52="","",VLOOKUP(I52,INDIRECT(CONCATENATE($K$111,"装備",$K$116,"$B$3:$m$146")),11,0))</f>
      </c>
      <c r="AU52" s="99"/>
      <c r="AV52" s="98"/>
      <c r="AW52" s="98"/>
      <c r="AX52" s="98"/>
      <c r="AY52" s="98"/>
      <c r="AZ52" s="98"/>
      <c r="BA52" s="98"/>
      <c r="BB52" s="98"/>
    </row>
    <row r="53" spans="1:54" ht="9.75" customHeight="1">
      <c r="A53" s="97"/>
      <c r="B53" s="169" t="s">
        <v>126</v>
      </c>
      <c r="C53" s="170"/>
      <c r="D53" s="170"/>
      <c r="E53" s="170"/>
      <c r="F53" s="170"/>
      <c r="G53" s="170"/>
      <c r="H53" s="170"/>
      <c r="I53" s="170"/>
      <c r="J53" s="170"/>
      <c r="K53" s="170"/>
      <c r="L53" s="143"/>
      <c r="M53" s="169" t="s">
        <v>0</v>
      </c>
      <c r="N53" s="170"/>
      <c r="O53" s="170"/>
      <c r="P53" s="170"/>
      <c r="Q53" s="170"/>
      <c r="R53" s="170"/>
      <c r="S53" s="170"/>
      <c r="T53" s="170"/>
      <c r="U53" s="170"/>
      <c r="V53" s="170"/>
      <c r="W53" s="170"/>
      <c r="X53" s="170"/>
      <c r="Y53" s="170"/>
      <c r="Z53" s="170"/>
      <c r="AA53" s="170"/>
      <c r="AB53" s="170"/>
      <c r="AC53" s="170"/>
      <c r="AD53" s="170"/>
      <c r="AE53" s="143"/>
      <c r="AF53" s="229"/>
      <c r="AG53" s="230"/>
      <c r="AH53" s="230"/>
      <c r="AI53" s="230"/>
      <c r="AJ53" s="230"/>
      <c r="AK53" s="230"/>
      <c r="AL53" s="230"/>
      <c r="AM53" s="230"/>
      <c r="AN53" s="230"/>
      <c r="AO53" s="230"/>
      <c r="AP53" s="230"/>
      <c r="AQ53" s="230"/>
      <c r="AR53" s="231"/>
      <c r="AS53" s="78"/>
      <c r="AT53" s="81"/>
      <c r="AU53" s="99"/>
      <c r="AV53" s="98"/>
      <c r="AW53" s="98"/>
      <c r="AX53" s="98"/>
      <c r="AY53" s="98"/>
      <c r="AZ53" s="98"/>
      <c r="BA53" s="98"/>
      <c r="BB53" s="98"/>
    </row>
    <row r="54" spans="1:54" ht="20.25" customHeight="1">
      <c r="A54" s="97"/>
      <c r="B54" s="176">
        <f ca="1">IF(I52="","",VLOOKUP(I52,INDIRECT(CONCATENATE($K$111,"装備",$K$116,"$B$3:$m$146")),5,0))</f>
      </c>
      <c r="C54" s="177"/>
      <c r="D54" s="177"/>
      <c r="E54" s="177"/>
      <c r="F54" s="177"/>
      <c r="G54" s="177"/>
      <c r="H54" s="177"/>
      <c r="I54" s="177"/>
      <c r="J54" s="177"/>
      <c r="K54" s="177"/>
      <c r="L54" s="178"/>
      <c r="M54" s="217">
        <f ca="1">IF(I52="","",VLOOKUP(I52,INDIRECT(CONCATENATE($K$111,"装備",$K$116,"$B$3:$m$146")),2,0))</f>
      </c>
      <c r="N54" s="218"/>
      <c r="O54" s="218"/>
      <c r="P54" s="218"/>
      <c r="Q54" s="218"/>
      <c r="R54" s="218"/>
      <c r="S54" s="218"/>
      <c r="T54" s="218"/>
      <c r="U54" s="218"/>
      <c r="V54" s="218"/>
      <c r="W54" s="218"/>
      <c r="X54" s="218"/>
      <c r="Y54" s="218"/>
      <c r="Z54" s="218"/>
      <c r="AA54" s="218"/>
      <c r="AB54" s="218"/>
      <c r="AC54" s="218"/>
      <c r="AD54" s="218"/>
      <c r="AE54" s="219"/>
      <c r="AF54" s="223"/>
      <c r="AG54" s="224"/>
      <c r="AH54" s="224"/>
      <c r="AI54" s="224"/>
      <c r="AJ54" s="224"/>
      <c r="AK54" s="224"/>
      <c r="AL54" s="224"/>
      <c r="AM54" s="224"/>
      <c r="AN54" s="224"/>
      <c r="AO54" s="224"/>
      <c r="AP54" s="224"/>
      <c r="AQ54" s="224"/>
      <c r="AR54" s="225"/>
      <c r="AS54" s="98"/>
      <c r="AT54" s="98"/>
      <c r="AU54" s="99"/>
      <c r="AV54" s="98"/>
      <c r="AW54" s="98"/>
      <c r="AX54" s="98"/>
      <c r="AY54" s="98"/>
      <c r="AZ54" s="98"/>
      <c r="BA54" s="98"/>
      <c r="BB54" s="98"/>
    </row>
    <row r="55" spans="1:54" ht="11.25" customHeight="1">
      <c r="A55" s="97"/>
      <c r="B55" s="97"/>
      <c r="C55" s="98"/>
      <c r="D55" s="98"/>
      <c r="E55" s="152">
        <v>0</v>
      </c>
      <c r="F55" s="152"/>
      <c r="G55" s="152">
        <v>15</v>
      </c>
      <c r="H55" s="152"/>
      <c r="I55" s="152">
        <v>30</v>
      </c>
      <c r="J55" s="152"/>
      <c r="K55" s="152">
        <v>45</v>
      </c>
      <c r="L55" s="152"/>
      <c r="M55" s="152">
        <v>60</v>
      </c>
      <c r="N55" s="152"/>
      <c r="O55" s="152">
        <v>75</v>
      </c>
      <c r="P55" s="152"/>
      <c r="Q55" s="152">
        <v>90</v>
      </c>
      <c r="R55" s="152"/>
      <c r="S55" s="152">
        <v>105</v>
      </c>
      <c r="T55" s="152"/>
      <c r="U55" s="152">
        <v>120</v>
      </c>
      <c r="V55" s="152"/>
      <c r="W55" s="152">
        <v>135</v>
      </c>
      <c r="X55" s="152"/>
      <c r="Y55" s="152">
        <v>150</v>
      </c>
      <c r="Z55" s="152"/>
      <c r="AA55" s="152">
        <v>165</v>
      </c>
      <c r="AB55" s="152"/>
      <c r="AC55" s="152">
        <v>180</v>
      </c>
      <c r="AD55" s="152"/>
      <c r="AE55" s="152">
        <v>195</v>
      </c>
      <c r="AF55" s="152"/>
      <c r="AG55" s="152">
        <v>210</v>
      </c>
      <c r="AH55" s="152"/>
      <c r="AI55" s="152">
        <v>225</v>
      </c>
      <c r="AJ55" s="152"/>
      <c r="AK55" s="152">
        <v>240</v>
      </c>
      <c r="AL55" s="152"/>
      <c r="AM55" s="152">
        <v>255</v>
      </c>
      <c r="AN55" s="152"/>
      <c r="AO55" s="152">
        <v>270</v>
      </c>
      <c r="AP55" s="152"/>
      <c r="AQ55" s="152">
        <v>285</v>
      </c>
      <c r="AR55" s="153"/>
      <c r="AS55" s="98"/>
      <c r="AT55" s="98"/>
      <c r="AU55" s="99"/>
      <c r="AV55" s="98"/>
      <c r="AW55" s="98"/>
      <c r="AX55" s="98"/>
      <c r="AY55" s="98"/>
      <c r="AZ55" s="98"/>
      <c r="BA55" s="98"/>
      <c r="BB55" s="98"/>
    </row>
    <row r="56" spans="1:54" ht="3.75" customHeight="1">
      <c r="A56" s="97"/>
      <c r="B56" s="164" t="s">
        <v>695</v>
      </c>
      <c r="C56" s="165"/>
      <c r="D56" s="165"/>
      <c r="E56" s="165"/>
      <c r="F56" s="150"/>
      <c r="G56" s="151"/>
      <c r="H56" s="150"/>
      <c r="I56" s="151"/>
      <c r="J56" s="150"/>
      <c r="K56" s="151"/>
      <c r="L56" s="150"/>
      <c r="M56" s="151"/>
      <c r="N56" s="150"/>
      <c r="O56" s="151"/>
      <c r="P56" s="150"/>
      <c r="Q56" s="151"/>
      <c r="R56" s="150"/>
      <c r="S56" s="151"/>
      <c r="T56" s="150"/>
      <c r="U56" s="151"/>
      <c r="V56" s="150"/>
      <c r="W56" s="151"/>
      <c r="X56" s="150"/>
      <c r="Y56" s="151"/>
      <c r="Z56" s="150"/>
      <c r="AA56" s="151"/>
      <c r="AB56" s="150"/>
      <c r="AC56" s="151"/>
      <c r="AD56" s="150"/>
      <c r="AE56" s="151"/>
      <c r="AF56" s="150"/>
      <c r="AG56" s="151"/>
      <c r="AH56" s="150"/>
      <c r="AI56" s="151"/>
      <c r="AJ56" s="150"/>
      <c r="AK56" s="151"/>
      <c r="AL56" s="150"/>
      <c r="AM56" s="151"/>
      <c r="AN56" s="150"/>
      <c r="AO56" s="151"/>
      <c r="AP56" s="150"/>
      <c r="AQ56" s="151"/>
      <c r="AR56" s="99"/>
      <c r="AS56" s="98"/>
      <c r="AT56" s="98"/>
      <c r="AU56" s="99"/>
      <c r="AV56" s="98"/>
      <c r="AW56" s="98"/>
      <c r="AX56" s="98"/>
      <c r="AY56" s="98"/>
      <c r="AZ56" s="98"/>
      <c r="BA56" s="98"/>
      <c r="BB56" s="98"/>
    </row>
    <row r="57" spans="1:56" ht="3.75" customHeight="1">
      <c r="A57" s="97"/>
      <c r="B57" s="164"/>
      <c r="C57" s="165"/>
      <c r="D57" s="165"/>
      <c r="E57" s="165"/>
      <c r="F57" s="148">
        <f>$BD57</f>
        <v>0</v>
      </c>
      <c r="G57" s="149"/>
      <c r="H57" s="148">
        <f>$BD57</f>
        <v>0</v>
      </c>
      <c r="I57" s="149"/>
      <c r="J57" s="148">
        <f>$BD57</f>
        <v>0</v>
      </c>
      <c r="K57" s="149"/>
      <c r="L57" s="148">
        <f>$BD57</f>
        <v>0</v>
      </c>
      <c r="M57" s="149"/>
      <c r="N57" s="148">
        <f>$BD57</f>
        <v>0</v>
      </c>
      <c r="O57" s="149"/>
      <c r="P57" s="148">
        <f>$BD57</f>
        <v>0</v>
      </c>
      <c r="Q57" s="149"/>
      <c r="R57" s="148">
        <f>$BD57</f>
        <v>0</v>
      </c>
      <c r="S57" s="149"/>
      <c r="T57" s="148">
        <f>$BD57</f>
        <v>0</v>
      </c>
      <c r="U57" s="149"/>
      <c r="V57" s="148">
        <f>$BD57</f>
        <v>0</v>
      </c>
      <c r="W57" s="149"/>
      <c r="X57" s="148">
        <f>$BD57</f>
        <v>0</v>
      </c>
      <c r="Y57" s="149"/>
      <c r="Z57" s="148">
        <f>$BD57</f>
        <v>0</v>
      </c>
      <c r="AA57" s="149"/>
      <c r="AB57" s="148">
        <f>$BD57</f>
        <v>0</v>
      </c>
      <c r="AC57" s="149"/>
      <c r="AD57" s="148">
        <f>$BD57</f>
        <v>0</v>
      </c>
      <c r="AE57" s="149"/>
      <c r="AF57" s="148">
        <f>$BD57</f>
        <v>0</v>
      </c>
      <c r="AG57" s="149"/>
      <c r="AH57" s="148">
        <f>$BD57</f>
        <v>0</v>
      </c>
      <c r="AI57" s="149"/>
      <c r="AJ57" s="148">
        <f>$BD57</f>
        <v>0</v>
      </c>
      <c r="AK57" s="149"/>
      <c r="AL57" s="148">
        <f>$BD57</f>
        <v>0</v>
      </c>
      <c r="AM57" s="149"/>
      <c r="AN57" s="148">
        <f>$BD57</f>
        <v>0</v>
      </c>
      <c r="AO57" s="149"/>
      <c r="AP57" s="148">
        <f>$BD57</f>
        <v>0</v>
      </c>
      <c r="AQ57" s="149"/>
      <c r="AR57" s="99"/>
      <c r="AS57" s="98"/>
      <c r="AT57" s="98"/>
      <c r="AU57" s="99"/>
      <c r="AV57" s="98"/>
      <c r="AW57" s="98"/>
      <c r="AX57" s="98"/>
      <c r="AY57" s="98"/>
      <c r="AZ57" s="98"/>
      <c r="BA57" s="98"/>
      <c r="BB57" s="98"/>
      <c r="BD57" s="88">
        <f ca="1">IF(I52="",0,VLOOKUP(I52,INDIRECT(CONCATENATE($K$111,"装備",$K$116,"$B$3:$q$146")),13,0))+IF($AI63="カスタム化",15,0)</f>
        <v>0</v>
      </c>
    </row>
    <row r="58" spans="1:54" ht="3.75" customHeight="1">
      <c r="A58" s="97"/>
      <c r="B58" s="164"/>
      <c r="C58" s="165"/>
      <c r="D58" s="165"/>
      <c r="E58" s="165"/>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99"/>
      <c r="AS58" s="98"/>
      <c r="AT58" s="98"/>
      <c r="AU58" s="99"/>
      <c r="AV58" s="98"/>
      <c r="AW58" s="98"/>
      <c r="AX58" s="98"/>
      <c r="AY58" s="98"/>
      <c r="AZ58" s="98"/>
      <c r="BA58" s="98"/>
      <c r="BB58" s="98"/>
    </row>
    <row r="59" spans="1:54" ht="3.75" customHeight="1">
      <c r="A59" s="97"/>
      <c r="B59" s="164" t="s">
        <v>696</v>
      </c>
      <c r="C59" s="165"/>
      <c r="D59" s="165"/>
      <c r="E59" s="165"/>
      <c r="F59" s="150"/>
      <c r="G59" s="151"/>
      <c r="H59" s="150"/>
      <c r="I59" s="151"/>
      <c r="J59" s="150"/>
      <c r="K59" s="151"/>
      <c r="L59" s="150"/>
      <c r="M59" s="151"/>
      <c r="N59" s="150"/>
      <c r="O59" s="151"/>
      <c r="P59" s="150"/>
      <c r="Q59" s="151"/>
      <c r="R59" s="150"/>
      <c r="S59" s="151"/>
      <c r="T59" s="150"/>
      <c r="U59" s="151"/>
      <c r="V59" s="150"/>
      <c r="W59" s="151"/>
      <c r="X59" s="150"/>
      <c r="Y59" s="151"/>
      <c r="Z59" s="150"/>
      <c r="AA59" s="151"/>
      <c r="AB59" s="150"/>
      <c r="AC59" s="151"/>
      <c r="AD59" s="150"/>
      <c r="AE59" s="151"/>
      <c r="AF59" s="150"/>
      <c r="AG59" s="151"/>
      <c r="AH59" s="150"/>
      <c r="AI59" s="151"/>
      <c r="AJ59" s="150"/>
      <c r="AK59" s="151"/>
      <c r="AL59" s="150"/>
      <c r="AM59" s="151"/>
      <c r="AN59" s="150"/>
      <c r="AO59" s="151"/>
      <c r="AP59" s="150"/>
      <c r="AQ59" s="151"/>
      <c r="AR59" s="99"/>
      <c r="AS59" s="98"/>
      <c r="AT59" s="98"/>
      <c r="AU59" s="99"/>
      <c r="AV59" s="98"/>
      <c r="AW59" s="98"/>
      <c r="AX59" s="98"/>
      <c r="AY59" s="98"/>
      <c r="AZ59" s="98"/>
      <c r="BA59" s="98"/>
      <c r="BB59" s="98"/>
    </row>
    <row r="60" spans="1:56" ht="3.75" customHeight="1">
      <c r="A60" s="97"/>
      <c r="B60" s="164"/>
      <c r="C60" s="165"/>
      <c r="D60" s="165"/>
      <c r="E60" s="165"/>
      <c r="F60" s="148">
        <f>$BD60</f>
        <v>0</v>
      </c>
      <c r="G60" s="149"/>
      <c r="H60" s="148">
        <f>$BD60</f>
        <v>0</v>
      </c>
      <c r="I60" s="149"/>
      <c r="J60" s="148">
        <f>$BD60</f>
        <v>0</v>
      </c>
      <c r="K60" s="149"/>
      <c r="L60" s="148">
        <f>$BD60</f>
        <v>0</v>
      </c>
      <c r="M60" s="149"/>
      <c r="N60" s="148">
        <f>$BD60</f>
        <v>0</v>
      </c>
      <c r="O60" s="149"/>
      <c r="P60" s="148">
        <f>$BD60</f>
        <v>0</v>
      </c>
      <c r="Q60" s="149"/>
      <c r="R60" s="148">
        <f>$BD60</f>
        <v>0</v>
      </c>
      <c r="S60" s="149"/>
      <c r="T60" s="148">
        <f>$BD60</f>
        <v>0</v>
      </c>
      <c r="U60" s="149"/>
      <c r="V60" s="148">
        <f>$BD60</f>
        <v>0</v>
      </c>
      <c r="W60" s="149"/>
      <c r="X60" s="148">
        <f>$BD60</f>
        <v>0</v>
      </c>
      <c r="Y60" s="149"/>
      <c r="Z60" s="148">
        <f>$BD60</f>
        <v>0</v>
      </c>
      <c r="AA60" s="149"/>
      <c r="AB60" s="148">
        <f>$BD60</f>
        <v>0</v>
      </c>
      <c r="AC60" s="149"/>
      <c r="AD60" s="148">
        <f>$BD60</f>
        <v>0</v>
      </c>
      <c r="AE60" s="149"/>
      <c r="AF60" s="148">
        <f>$BD60</f>
        <v>0</v>
      </c>
      <c r="AG60" s="149"/>
      <c r="AH60" s="148">
        <f>$BD60</f>
        <v>0</v>
      </c>
      <c r="AI60" s="149"/>
      <c r="AJ60" s="148">
        <f>$BD60</f>
        <v>0</v>
      </c>
      <c r="AK60" s="149"/>
      <c r="AL60" s="148">
        <f>$BD60</f>
        <v>0</v>
      </c>
      <c r="AM60" s="149"/>
      <c r="AN60" s="148">
        <f>$BD60</f>
        <v>0</v>
      </c>
      <c r="AO60" s="149"/>
      <c r="AP60" s="148">
        <f>$BD60</f>
        <v>0</v>
      </c>
      <c r="AQ60" s="149"/>
      <c r="AR60" s="99"/>
      <c r="AS60" s="98"/>
      <c r="AT60" s="98"/>
      <c r="AU60" s="99"/>
      <c r="AV60" s="98"/>
      <c r="AW60" s="98"/>
      <c r="AX60" s="98"/>
      <c r="AY60" s="98"/>
      <c r="AZ60" s="98"/>
      <c r="BA60" s="98"/>
      <c r="BB60" s="98"/>
      <c r="BD60" s="88">
        <f ca="1">IF(I52="",0,VLOOKUP(I52,INDIRECT(CONCATENATE($K$111,"装備",$K$116,"$B$3:$q$146")),14,0))</f>
        <v>0</v>
      </c>
    </row>
    <row r="61" spans="1:54" ht="6" customHeight="1">
      <c r="A61" s="97"/>
      <c r="B61" s="188"/>
      <c r="C61" s="189"/>
      <c r="D61" s="189"/>
      <c r="E61" s="189"/>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1"/>
      <c r="AS61" s="98"/>
      <c r="AT61" s="98"/>
      <c r="AU61" s="99"/>
      <c r="AV61" s="98"/>
      <c r="AW61" s="98"/>
      <c r="AX61" s="98"/>
      <c r="AY61" s="98"/>
      <c r="AZ61" s="98"/>
      <c r="BA61" s="98"/>
      <c r="BB61" s="98"/>
    </row>
    <row r="62" spans="1:54" ht="9.75" customHeight="1">
      <c r="A62" s="97"/>
      <c r="B62" s="169" t="s">
        <v>125</v>
      </c>
      <c r="C62" s="170"/>
      <c r="D62" s="170"/>
      <c r="E62" s="170"/>
      <c r="F62" s="170"/>
      <c r="G62" s="170"/>
      <c r="H62" s="170"/>
      <c r="I62" s="170"/>
      <c r="J62" s="170"/>
      <c r="K62" s="170"/>
      <c r="L62" s="143"/>
      <c r="M62" s="169" t="s">
        <v>457</v>
      </c>
      <c r="N62" s="170"/>
      <c r="O62" s="170"/>
      <c r="P62" s="170"/>
      <c r="Q62" s="170"/>
      <c r="R62" s="170"/>
      <c r="S62" s="170"/>
      <c r="T62" s="170"/>
      <c r="U62" s="143"/>
      <c r="V62" s="169" t="s">
        <v>459</v>
      </c>
      <c r="W62" s="170"/>
      <c r="X62" s="143"/>
      <c r="Y62" s="169" t="s">
        <v>460</v>
      </c>
      <c r="Z62" s="170"/>
      <c r="AA62" s="143"/>
      <c r="AB62" s="179" t="s">
        <v>1</v>
      </c>
      <c r="AC62" s="180"/>
      <c r="AD62" s="181"/>
      <c r="AE62" s="205" t="s">
        <v>697</v>
      </c>
      <c r="AF62" s="206"/>
      <c r="AG62" s="206"/>
      <c r="AH62" s="207"/>
      <c r="AI62" s="205" t="s">
        <v>580</v>
      </c>
      <c r="AJ62" s="206"/>
      <c r="AK62" s="206"/>
      <c r="AL62" s="206"/>
      <c r="AM62" s="206"/>
      <c r="AN62" s="206"/>
      <c r="AO62" s="206"/>
      <c r="AP62" s="206"/>
      <c r="AQ62" s="206"/>
      <c r="AR62" s="207"/>
      <c r="AS62" s="98"/>
      <c r="AT62" s="32" t="s">
        <v>464</v>
      </c>
      <c r="AU62" s="99"/>
      <c r="AV62" s="98"/>
      <c r="AW62" s="98"/>
      <c r="AX62" s="98"/>
      <c r="AY62" s="98"/>
      <c r="AZ62" s="98"/>
      <c r="BA62" s="98"/>
      <c r="BB62" s="98"/>
    </row>
    <row r="63" spans="1:54" ht="19.5" customHeight="1">
      <c r="A63" s="97"/>
      <c r="B63" s="176">
        <f ca="1">IF(I52="","",VLOOKUP(I52,INDIRECT(CONCATENATE($K$111,"装備",$K$116,"$B$3:$m$146")),3,0))</f>
      </c>
      <c r="C63" s="177"/>
      <c r="D63" s="177"/>
      <c r="E63" s="177"/>
      <c r="F63" s="177"/>
      <c r="G63" s="177"/>
      <c r="H63" s="177"/>
      <c r="I63" s="177"/>
      <c r="J63" s="177"/>
      <c r="K63" s="177"/>
      <c r="L63" s="178"/>
      <c r="M63" s="176">
        <f ca="1">IF(I52="","",VLOOKUP(I52,INDIRECT(CONCATENATE($K$111,"装備",$K$116,"$B$3:$m$146")),4,0))</f>
      </c>
      <c r="N63" s="177"/>
      <c r="O63" s="177"/>
      <c r="P63" s="177"/>
      <c r="Q63" s="177"/>
      <c r="R63" s="177"/>
      <c r="S63" s="177"/>
      <c r="T63" s="177"/>
      <c r="U63" s="178"/>
      <c r="V63" s="173">
        <f ca="1">IF(I52="","",VLOOKUP(I52,INDIRECT(CONCATENATE($K$111,"装備",$K$116,"$B$3:$m$146")),6,0))</f>
      </c>
      <c r="W63" s="174"/>
      <c r="X63" s="175"/>
      <c r="Y63" s="173">
        <f ca="1">IF(I52="","",VLOOKUP(I52,INDIRECT(CONCATENATE($K$111,"装備",$K$116,"$B$3:$m$146")),7,0))</f>
      </c>
      <c r="Z63" s="174"/>
      <c r="AA63" s="175"/>
      <c r="AB63" s="157">
        <f ca="1">IF(I52="","",VLOOKUP(I52,INDIRECT(CONCATENATE($K$111,"装備",$K$116,"$B$3:$m$146")),8,0))</f>
      </c>
      <c r="AC63" s="158"/>
      <c r="AD63" s="159"/>
      <c r="AE63" s="185">
        <f ca="1">IF(I52="","",VLOOKUP(I52,INDIRECT(CONCATENATE($K$111,"装備",$K$116,"$B$3:$q$146")),16,0))</f>
      </c>
      <c r="AF63" s="186"/>
      <c r="AG63" s="186"/>
      <c r="AH63" s="187"/>
      <c r="AI63" s="208"/>
      <c r="AJ63" s="209"/>
      <c r="AK63" s="209"/>
      <c r="AL63" s="209"/>
      <c r="AM63" s="209"/>
      <c r="AN63" s="209"/>
      <c r="AO63" s="209"/>
      <c r="AP63" s="209"/>
      <c r="AQ63" s="209"/>
      <c r="AR63" s="210"/>
      <c r="AS63" s="98"/>
      <c r="AT63" s="118">
        <f>IF(AI63="","",10*VLOOKUP(AI63,W104:X107,2,1))</f>
      </c>
      <c r="AU63" s="99"/>
      <c r="AV63" s="98"/>
      <c r="AW63" s="98"/>
      <c r="AX63" s="98"/>
      <c r="AY63" s="98"/>
      <c r="AZ63" s="98"/>
      <c r="BA63" s="98"/>
      <c r="BB63" s="98"/>
    </row>
    <row r="64" spans="1:54" ht="9.75" customHeight="1">
      <c r="A64" s="97"/>
      <c r="B64" s="179" t="s">
        <v>465</v>
      </c>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1"/>
      <c r="AS64" s="98"/>
      <c r="AT64" s="98"/>
      <c r="AU64" s="99"/>
      <c r="AV64" s="98"/>
      <c r="AW64" s="98"/>
      <c r="AX64" s="98"/>
      <c r="AY64" s="98"/>
      <c r="AZ64" s="98"/>
      <c r="BA64" s="98"/>
      <c r="BB64" s="98"/>
    </row>
    <row r="65" spans="1:54" ht="18" customHeight="1">
      <c r="A65" s="97"/>
      <c r="B65" s="182">
        <f ca="1">IF(I52="","",VLOOKUP(I52,INDIRECT(CONCATENATE($K$111,"装備",$K$116,"$B$3:$m$146")),12,0))</f>
      </c>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4"/>
      <c r="AS65" s="98"/>
      <c r="AT65" s="98"/>
      <c r="AU65" s="99"/>
      <c r="AV65" s="98"/>
      <c r="AW65" s="98"/>
      <c r="AX65" s="98"/>
      <c r="AY65" s="98"/>
      <c r="AZ65" s="98"/>
      <c r="BA65" s="98"/>
      <c r="BB65" s="98"/>
    </row>
    <row r="66" spans="1:54" ht="5.25" customHeight="1">
      <c r="A66" s="97"/>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98"/>
      <c r="AT66" s="98"/>
      <c r="AU66" s="99"/>
      <c r="AV66" s="98"/>
      <c r="AW66" s="98"/>
      <c r="AX66" s="98"/>
      <c r="AY66" s="98"/>
      <c r="AZ66" s="98"/>
      <c r="BA66" s="98"/>
      <c r="BB66" s="98"/>
    </row>
    <row r="67" spans="1:54" ht="10.5" customHeight="1" hidden="1">
      <c r="A67" s="97"/>
      <c r="B67" s="193" t="s">
        <v>703</v>
      </c>
      <c r="C67" s="194"/>
      <c r="D67" s="194"/>
      <c r="E67" s="194"/>
      <c r="F67" s="194"/>
      <c r="G67" s="194"/>
      <c r="H67" s="195"/>
      <c r="I67" s="169" t="s">
        <v>432</v>
      </c>
      <c r="J67" s="170"/>
      <c r="K67" s="170"/>
      <c r="L67" s="170"/>
      <c r="M67" s="170"/>
      <c r="N67" s="170"/>
      <c r="O67" s="170"/>
      <c r="P67" s="170"/>
      <c r="Q67" s="170"/>
      <c r="R67" s="170"/>
      <c r="S67" s="170"/>
      <c r="T67" s="170"/>
      <c r="U67" s="170"/>
      <c r="V67" s="170"/>
      <c r="W67" s="170"/>
      <c r="X67" s="170"/>
      <c r="Y67" s="170"/>
      <c r="Z67" s="170"/>
      <c r="AA67" s="162"/>
      <c r="AB67" s="162"/>
      <c r="AC67" s="162"/>
      <c r="AD67" s="162"/>
      <c r="AE67" s="162"/>
      <c r="AF67" s="162"/>
      <c r="AG67" s="162"/>
      <c r="AH67" s="162"/>
      <c r="AI67" s="162"/>
      <c r="AJ67" s="162"/>
      <c r="AK67" s="162"/>
      <c r="AL67" s="162"/>
      <c r="AM67" s="163"/>
      <c r="AN67" s="144" t="s">
        <v>462</v>
      </c>
      <c r="AO67" s="145"/>
      <c r="AP67" s="145"/>
      <c r="AQ67" s="145"/>
      <c r="AR67" s="146"/>
      <c r="AS67" s="87" t="s">
        <v>463</v>
      </c>
      <c r="AT67" s="32" t="s">
        <v>464</v>
      </c>
      <c r="AU67" s="99"/>
      <c r="AV67" s="98"/>
      <c r="AW67" s="98"/>
      <c r="AX67" s="98"/>
      <c r="AY67" s="98"/>
      <c r="AZ67" s="98"/>
      <c r="BA67" s="98"/>
      <c r="BB67" s="98"/>
    </row>
    <row r="68" spans="1:54" ht="21" customHeight="1" hidden="1">
      <c r="A68" s="97"/>
      <c r="B68" s="196"/>
      <c r="C68" s="197"/>
      <c r="D68" s="197"/>
      <c r="E68" s="197"/>
      <c r="F68" s="197"/>
      <c r="G68" s="197"/>
      <c r="H68" s="198"/>
      <c r="I68" s="199"/>
      <c r="J68" s="200"/>
      <c r="K68" s="200"/>
      <c r="L68" s="200"/>
      <c r="M68" s="200"/>
      <c r="N68" s="200"/>
      <c r="O68" s="200"/>
      <c r="P68" s="200"/>
      <c r="Q68" s="200"/>
      <c r="R68" s="200"/>
      <c r="S68" s="200"/>
      <c r="T68" s="200"/>
      <c r="U68" s="200"/>
      <c r="V68" s="200"/>
      <c r="W68" s="200"/>
      <c r="X68" s="200"/>
      <c r="Y68" s="200"/>
      <c r="Z68" s="200"/>
      <c r="AA68" s="160"/>
      <c r="AB68" s="160"/>
      <c r="AC68" s="160"/>
      <c r="AD68" s="160"/>
      <c r="AE68" s="160"/>
      <c r="AF68" s="160"/>
      <c r="AG68" s="160"/>
      <c r="AH68" s="160"/>
      <c r="AI68" s="160"/>
      <c r="AJ68" s="160"/>
      <c r="AK68" s="160"/>
      <c r="AL68" s="160"/>
      <c r="AM68" s="161"/>
      <c r="AN68" s="173">
        <f ca="1">IF(I68="","",VLOOKUP(I68,INDIRECT(CONCATENATE($K$111,"装備",$K$116,"$B$3:$m$146")),9,0))</f>
      </c>
      <c r="AO68" s="174"/>
      <c r="AP68" s="174"/>
      <c r="AQ68" s="174"/>
      <c r="AR68" s="175"/>
      <c r="AS68" s="35">
        <f ca="1">IF(I68="","",VLOOKUP(I68,INDIRECT(CONCATENATE($K$111,"装備",$K$116,"$B$3:$m$146")),10,0))</f>
      </c>
      <c r="AT68" s="80">
        <f ca="1">IF(I68="","",VLOOKUP(I68,INDIRECT(CONCATENATE($K$111,"装備",$K$116,"$B$3:$m$146")),11,0))</f>
      </c>
      <c r="AU68" s="99"/>
      <c r="AV68" s="98"/>
      <c r="AW68" s="98"/>
      <c r="AX68" s="98"/>
      <c r="AY68" s="98"/>
      <c r="AZ68" s="98"/>
      <c r="BA68" s="98"/>
      <c r="BB68" s="98"/>
    </row>
    <row r="69" spans="1:54" ht="9.75" customHeight="1" hidden="1">
      <c r="A69" s="97"/>
      <c r="B69" s="169" t="s">
        <v>126</v>
      </c>
      <c r="C69" s="170"/>
      <c r="D69" s="170"/>
      <c r="E69" s="170"/>
      <c r="F69" s="170"/>
      <c r="G69" s="170"/>
      <c r="H69" s="170"/>
      <c r="I69" s="170"/>
      <c r="J69" s="170"/>
      <c r="K69" s="170"/>
      <c r="L69" s="143"/>
      <c r="M69" s="169" t="s">
        <v>0</v>
      </c>
      <c r="N69" s="170"/>
      <c r="O69" s="170"/>
      <c r="P69" s="170"/>
      <c r="Q69" s="170"/>
      <c r="R69" s="170"/>
      <c r="S69" s="170"/>
      <c r="T69" s="170"/>
      <c r="U69" s="170"/>
      <c r="V69" s="170"/>
      <c r="W69" s="170"/>
      <c r="X69" s="170"/>
      <c r="Y69" s="170"/>
      <c r="Z69" s="170"/>
      <c r="AA69" s="170"/>
      <c r="AB69" s="170"/>
      <c r="AC69" s="170"/>
      <c r="AD69" s="170"/>
      <c r="AE69" s="143"/>
      <c r="AF69" s="229"/>
      <c r="AG69" s="230"/>
      <c r="AH69" s="230"/>
      <c r="AI69" s="230"/>
      <c r="AJ69" s="230"/>
      <c r="AK69" s="230"/>
      <c r="AL69" s="230"/>
      <c r="AM69" s="230"/>
      <c r="AN69" s="230"/>
      <c r="AO69" s="230"/>
      <c r="AP69" s="230"/>
      <c r="AQ69" s="230"/>
      <c r="AR69" s="231"/>
      <c r="AS69" s="78"/>
      <c r="AT69" s="81"/>
      <c r="AU69" s="99"/>
      <c r="AV69" s="98"/>
      <c r="AW69" s="98"/>
      <c r="AX69" s="98"/>
      <c r="AY69" s="98"/>
      <c r="AZ69" s="98"/>
      <c r="BA69" s="98"/>
      <c r="BB69" s="98"/>
    </row>
    <row r="70" spans="1:54" ht="20.25" customHeight="1" hidden="1">
      <c r="A70" s="97"/>
      <c r="B70" s="176">
        <f ca="1">IF(I68="","",VLOOKUP(I68,INDIRECT(CONCATENATE($K$111,"装備",$K$116,"$B$3:$m$146")),5,0))</f>
      </c>
      <c r="C70" s="177"/>
      <c r="D70" s="177"/>
      <c r="E70" s="177"/>
      <c r="F70" s="177"/>
      <c r="G70" s="177"/>
      <c r="H70" s="177"/>
      <c r="I70" s="177"/>
      <c r="J70" s="177"/>
      <c r="K70" s="177"/>
      <c r="L70" s="178"/>
      <c r="M70" s="217">
        <f ca="1">IF(I68="","",VLOOKUP(I68,INDIRECT(CONCATENATE($K$111,"装備",$K$116,"$B$3:$m$146")),2,0))</f>
      </c>
      <c r="N70" s="218"/>
      <c r="O70" s="218"/>
      <c r="P70" s="218"/>
      <c r="Q70" s="218"/>
      <c r="R70" s="218"/>
      <c r="S70" s="218"/>
      <c r="T70" s="218"/>
      <c r="U70" s="218"/>
      <c r="V70" s="218"/>
      <c r="W70" s="218"/>
      <c r="X70" s="218"/>
      <c r="Y70" s="218"/>
      <c r="Z70" s="218"/>
      <c r="AA70" s="218"/>
      <c r="AB70" s="218"/>
      <c r="AC70" s="218"/>
      <c r="AD70" s="218"/>
      <c r="AE70" s="219"/>
      <c r="AF70" s="223"/>
      <c r="AG70" s="224"/>
      <c r="AH70" s="224"/>
      <c r="AI70" s="224"/>
      <c r="AJ70" s="224"/>
      <c r="AK70" s="224"/>
      <c r="AL70" s="224"/>
      <c r="AM70" s="224"/>
      <c r="AN70" s="224"/>
      <c r="AO70" s="224"/>
      <c r="AP70" s="224"/>
      <c r="AQ70" s="224"/>
      <c r="AR70" s="225"/>
      <c r="AS70" s="98"/>
      <c r="AT70" s="98"/>
      <c r="AU70" s="99"/>
      <c r="AV70" s="98"/>
      <c r="AW70" s="98"/>
      <c r="AX70" s="98"/>
      <c r="AY70" s="98"/>
      <c r="AZ70" s="98"/>
      <c r="BA70" s="98"/>
      <c r="BB70" s="98"/>
    </row>
    <row r="71" spans="1:54" ht="11.25" customHeight="1" hidden="1">
      <c r="A71" s="97"/>
      <c r="B71" s="97"/>
      <c r="C71" s="98"/>
      <c r="D71" s="98"/>
      <c r="E71" s="152">
        <v>0</v>
      </c>
      <c r="F71" s="152"/>
      <c r="G71" s="152">
        <v>15</v>
      </c>
      <c r="H71" s="152"/>
      <c r="I71" s="152">
        <v>30</v>
      </c>
      <c r="J71" s="152"/>
      <c r="K71" s="152">
        <v>45</v>
      </c>
      <c r="L71" s="152"/>
      <c r="M71" s="152">
        <v>60</v>
      </c>
      <c r="N71" s="152"/>
      <c r="O71" s="152">
        <v>75</v>
      </c>
      <c r="P71" s="152"/>
      <c r="Q71" s="152">
        <v>90</v>
      </c>
      <c r="R71" s="152"/>
      <c r="S71" s="152">
        <v>105</v>
      </c>
      <c r="T71" s="152"/>
      <c r="U71" s="152">
        <v>120</v>
      </c>
      <c r="V71" s="152"/>
      <c r="W71" s="152">
        <v>135</v>
      </c>
      <c r="X71" s="152"/>
      <c r="Y71" s="152">
        <v>150</v>
      </c>
      <c r="Z71" s="152"/>
      <c r="AA71" s="152">
        <v>165</v>
      </c>
      <c r="AB71" s="152"/>
      <c r="AC71" s="152">
        <v>180</v>
      </c>
      <c r="AD71" s="152"/>
      <c r="AE71" s="152">
        <v>195</v>
      </c>
      <c r="AF71" s="152"/>
      <c r="AG71" s="152">
        <v>210</v>
      </c>
      <c r="AH71" s="152"/>
      <c r="AI71" s="152">
        <v>225</v>
      </c>
      <c r="AJ71" s="152"/>
      <c r="AK71" s="152">
        <v>240</v>
      </c>
      <c r="AL71" s="152"/>
      <c r="AM71" s="152">
        <v>255</v>
      </c>
      <c r="AN71" s="152"/>
      <c r="AO71" s="152">
        <v>270</v>
      </c>
      <c r="AP71" s="152"/>
      <c r="AQ71" s="152">
        <v>285</v>
      </c>
      <c r="AR71" s="153"/>
      <c r="AS71" s="98"/>
      <c r="AT71" s="98"/>
      <c r="AU71" s="99"/>
      <c r="AV71" s="98"/>
      <c r="AW71" s="98"/>
      <c r="AX71" s="98"/>
      <c r="AY71" s="98"/>
      <c r="AZ71" s="98"/>
      <c r="BA71" s="98"/>
      <c r="BB71" s="98"/>
    </row>
    <row r="72" spans="1:54" ht="3.75" customHeight="1" hidden="1">
      <c r="A72" s="97"/>
      <c r="B72" s="164" t="s">
        <v>695</v>
      </c>
      <c r="C72" s="165"/>
      <c r="D72" s="165"/>
      <c r="E72" s="165"/>
      <c r="F72" s="150"/>
      <c r="G72" s="151"/>
      <c r="H72" s="150"/>
      <c r="I72" s="151"/>
      <c r="J72" s="150"/>
      <c r="K72" s="151"/>
      <c r="L72" s="150"/>
      <c r="M72" s="151"/>
      <c r="N72" s="150"/>
      <c r="O72" s="151"/>
      <c r="P72" s="150"/>
      <c r="Q72" s="151"/>
      <c r="R72" s="150"/>
      <c r="S72" s="151"/>
      <c r="T72" s="150"/>
      <c r="U72" s="151"/>
      <c r="V72" s="150"/>
      <c r="W72" s="151"/>
      <c r="X72" s="150"/>
      <c r="Y72" s="151"/>
      <c r="Z72" s="150"/>
      <c r="AA72" s="151"/>
      <c r="AB72" s="150"/>
      <c r="AC72" s="151"/>
      <c r="AD72" s="150"/>
      <c r="AE72" s="151"/>
      <c r="AF72" s="150"/>
      <c r="AG72" s="151"/>
      <c r="AH72" s="150"/>
      <c r="AI72" s="151"/>
      <c r="AJ72" s="150"/>
      <c r="AK72" s="151"/>
      <c r="AL72" s="150"/>
      <c r="AM72" s="151"/>
      <c r="AN72" s="150"/>
      <c r="AO72" s="151"/>
      <c r="AP72" s="150"/>
      <c r="AQ72" s="151"/>
      <c r="AR72" s="99"/>
      <c r="AS72" s="98"/>
      <c r="AT72" s="98"/>
      <c r="AU72" s="99"/>
      <c r="AV72" s="98"/>
      <c r="AW72" s="98"/>
      <c r="AX72" s="98"/>
      <c r="AY72" s="98"/>
      <c r="AZ72" s="98"/>
      <c r="BA72" s="98"/>
      <c r="BB72" s="98"/>
    </row>
    <row r="73" spans="1:56" ht="3.75" customHeight="1" hidden="1">
      <c r="A73" s="97"/>
      <c r="B73" s="164"/>
      <c r="C73" s="165"/>
      <c r="D73" s="165"/>
      <c r="E73" s="165"/>
      <c r="F73" s="148">
        <f>$BD73</f>
        <v>0</v>
      </c>
      <c r="G73" s="149"/>
      <c r="H73" s="148">
        <f>$BD73</f>
        <v>0</v>
      </c>
      <c r="I73" s="149"/>
      <c r="J73" s="148">
        <f>$BD73</f>
        <v>0</v>
      </c>
      <c r="K73" s="149"/>
      <c r="L73" s="148">
        <f>$BD73</f>
        <v>0</v>
      </c>
      <c r="M73" s="149"/>
      <c r="N73" s="148">
        <f>$BD73</f>
        <v>0</v>
      </c>
      <c r="O73" s="149"/>
      <c r="P73" s="148">
        <f>$BD73</f>
        <v>0</v>
      </c>
      <c r="Q73" s="149"/>
      <c r="R73" s="148">
        <f>$BD73</f>
        <v>0</v>
      </c>
      <c r="S73" s="149"/>
      <c r="T73" s="148">
        <f>$BD73</f>
        <v>0</v>
      </c>
      <c r="U73" s="149"/>
      <c r="V73" s="148">
        <f>$BD73</f>
        <v>0</v>
      </c>
      <c r="W73" s="149"/>
      <c r="X73" s="148">
        <f>$BD73</f>
        <v>0</v>
      </c>
      <c r="Y73" s="149"/>
      <c r="Z73" s="148">
        <f>$BD73</f>
        <v>0</v>
      </c>
      <c r="AA73" s="149"/>
      <c r="AB73" s="148">
        <f>$BD73</f>
        <v>0</v>
      </c>
      <c r="AC73" s="149"/>
      <c r="AD73" s="148">
        <f>$BD73</f>
        <v>0</v>
      </c>
      <c r="AE73" s="149"/>
      <c r="AF73" s="148">
        <f>$BD73</f>
        <v>0</v>
      </c>
      <c r="AG73" s="149"/>
      <c r="AH73" s="148">
        <f>$BD73</f>
        <v>0</v>
      </c>
      <c r="AI73" s="149"/>
      <c r="AJ73" s="148">
        <f>$BD73</f>
        <v>0</v>
      </c>
      <c r="AK73" s="149"/>
      <c r="AL73" s="148">
        <f>$BD73</f>
        <v>0</v>
      </c>
      <c r="AM73" s="149"/>
      <c r="AN73" s="148">
        <f>$BD73</f>
        <v>0</v>
      </c>
      <c r="AO73" s="149"/>
      <c r="AP73" s="148">
        <f>$BD73</f>
        <v>0</v>
      </c>
      <c r="AQ73" s="149"/>
      <c r="AR73" s="99"/>
      <c r="AS73" s="98"/>
      <c r="AT73" s="98"/>
      <c r="AU73" s="99"/>
      <c r="AV73" s="98"/>
      <c r="AW73" s="98"/>
      <c r="AX73" s="98"/>
      <c r="AY73" s="98"/>
      <c r="AZ73" s="98"/>
      <c r="BA73" s="98"/>
      <c r="BB73" s="98"/>
      <c r="BD73" s="88">
        <f ca="1">IF(I68="",0,VLOOKUP(I68,INDIRECT(CONCATENATE($K$111,"装備",$K$116,"$B$3:$q$146")),13,0))+IF($AI79="カスタム化",15,0)</f>
        <v>0</v>
      </c>
    </row>
    <row r="74" spans="1:54" ht="3.75" customHeight="1" hidden="1">
      <c r="A74" s="97"/>
      <c r="B74" s="164"/>
      <c r="C74" s="165"/>
      <c r="D74" s="165"/>
      <c r="E74" s="165"/>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99"/>
      <c r="AS74" s="98"/>
      <c r="AT74" s="98"/>
      <c r="AU74" s="99"/>
      <c r="AV74" s="98"/>
      <c r="AW74" s="98"/>
      <c r="AX74" s="98"/>
      <c r="AY74" s="98"/>
      <c r="AZ74" s="98"/>
      <c r="BA74" s="98"/>
      <c r="BB74" s="98"/>
    </row>
    <row r="75" spans="1:54" ht="3.75" customHeight="1" hidden="1">
      <c r="A75" s="97"/>
      <c r="B75" s="164" t="s">
        <v>696</v>
      </c>
      <c r="C75" s="165"/>
      <c r="D75" s="165"/>
      <c r="E75" s="165"/>
      <c r="F75" s="150"/>
      <c r="G75" s="151"/>
      <c r="H75" s="150"/>
      <c r="I75" s="151"/>
      <c r="J75" s="150"/>
      <c r="K75" s="151"/>
      <c r="L75" s="150"/>
      <c r="M75" s="151"/>
      <c r="N75" s="150"/>
      <c r="O75" s="151"/>
      <c r="P75" s="150"/>
      <c r="Q75" s="151"/>
      <c r="R75" s="150"/>
      <c r="S75" s="151"/>
      <c r="T75" s="150"/>
      <c r="U75" s="151"/>
      <c r="V75" s="150"/>
      <c r="W75" s="151"/>
      <c r="X75" s="150"/>
      <c r="Y75" s="151"/>
      <c r="Z75" s="150"/>
      <c r="AA75" s="151"/>
      <c r="AB75" s="150"/>
      <c r="AC75" s="151"/>
      <c r="AD75" s="150"/>
      <c r="AE75" s="151"/>
      <c r="AF75" s="150"/>
      <c r="AG75" s="151"/>
      <c r="AH75" s="150"/>
      <c r="AI75" s="151"/>
      <c r="AJ75" s="150"/>
      <c r="AK75" s="151"/>
      <c r="AL75" s="150"/>
      <c r="AM75" s="151"/>
      <c r="AN75" s="150"/>
      <c r="AO75" s="151"/>
      <c r="AP75" s="150"/>
      <c r="AQ75" s="151"/>
      <c r="AR75" s="99"/>
      <c r="AS75" s="98"/>
      <c r="AT75" s="98"/>
      <c r="AU75" s="99"/>
      <c r="AV75" s="98"/>
      <c r="AW75" s="98"/>
      <c r="AX75" s="98"/>
      <c r="AY75" s="98"/>
      <c r="AZ75" s="98"/>
      <c r="BA75" s="98"/>
      <c r="BB75" s="98"/>
    </row>
    <row r="76" spans="1:56" ht="3.75" customHeight="1" hidden="1">
      <c r="A76" s="97"/>
      <c r="B76" s="164"/>
      <c r="C76" s="165"/>
      <c r="D76" s="165"/>
      <c r="E76" s="165"/>
      <c r="F76" s="148">
        <f>$BD76</f>
        <v>0</v>
      </c>
      <c r="G76" s="149"/>
      <c r="H76" s="148">
        <f>$BD76</f>
        <v>0</v>
      </c>
      <c r="I76" s="149"/>
      <c r="J76" s="148">
        <f>$BD76</f>
        <v>0</v>
      </c>
      <c r="K76" s="149"/>
      <c r="L76" s="148">
        <f>$BD76</f>
        <v>0</v>
      </c>
      <c r="M76" s="149"/>
      <c r="N76" s="148">
        <f>$BD76</f>
        <v>0</v>
      </c>
      <c r="O76" s="149"/>
      <c r="P76" s="148">
        <f>$BD76</f>
        <v>0</v>
      </c>
      <c r="Q76" s="149"/>
      <c r="R76" s="148">
        <f>$BD76</f>
        <v>0</v>
      </c>
      <c r="S76" s="149"/>
      <c r="T76" s="148">
        <f>$BD76</f>
        <v>0</v>
      </c>
      <c r="U76" s="149"/>
      <c r="V76" s="148">
        <f>$BD76</f>
        <v>0</v>
      </c>
      <c r="W76" s="149"/>
      <c r="X76" s="148">
        <f>$BD76</f>
        <v>0</v>
      </c>
      <c r="Y76" s="149"/>
      <c r="Z76" s="148">
        <f>$BD76</f>
        <v>0</v>
      </c>
      <c r="AA76" s="149"/>
      <c r="AB76" s="148">
        <f>$BD76</f>
        <v>0</v>
      </c>
      <c r="AC76" s="149"/>
      <c r="AD76" s="148">
        <f>$BD76</f>
        <v>0</v>
      </c>
      <c r="AE76" s="149"/>
      <c r="AF76" s="148">
        <f>$BD76</f>
        <v>0</v>
      </c>
      <c r="AG76" s="149"/>
      <c r="AH76" s="148">
        <f>$BD76</f>
        <v>0</v>
      </c>
      <c r="AI76" s="149"/>
      <c r="AJ76" s="148">
        <f>$BD76</f>
        <v>0</v>
      </c>
      <c r="AK76" s="149"/>
      <c r="AL76" s="148">
        <f>$BD76</f>
        <v>0</v>
      </c>
      <c r="AM76" s="149"/>
      <c r="AN76" s="148">
        <f>$BD76</f>
        <v>0</v>
      </c>
      <c r="AO76" s="149"/>
      <c r="AP76" s="148">
        <f>$BD76</f>
        <v>0</v>
      </c>
      <c r="AQ76" s="149"/>
      <c r="AR76" s="99"/>
      <c r="AS76" s="98"/>
      <c r="AT76" s="98"/>
      <c r="AU76" s="99"/>
      <c r="AV76" s="98"/>
      <c r="AW76" s="98"/>
      <c r="AX76" s="98"/>
      <c r="AY76" s="98"/>
      <c r="AZ76" s="98"/>
      <c r="BA76" s="98"/>
      <c r="BB76" s="98"/>
      <c r="BD76" s="88">
        <f ca="1">IF(I68="",0,VLOOKUP(I68,INDIRECT(CONCATENATE($K$111,"装備",$K$116,"$B$3:$q$146")),14,0))</f>
        <v>0</v>
      </c>
    </row>
    <row r="77" spans="1:54" ht="6" customHeight="1" hidden="1">
      <c r="A77" s="97"/>
      <c r="B77" s="188"/>
      <c r="C77" s="189"/>
      <c r="D77" s="189"/>
      <c r="E77" s="189"/>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1"/>
      <c r="AS77" s="98"/>
      <c r="AT77" s="98"/>
      <c r="AU77" s="99"/>
      <c r="AV77" s="98"/>
      <c r="AW77" s="98"/>
      <c r="AX77" s="98"/>
      <c r="AY77" s="98"/>
      <c r="AZ77" s="98"/>
      <c r="BA77" s="98"/>
      <c r="BB77" s="98"/>
    </row>
    <row r="78" spans="1:54" ht="9.75" customHeight="1" hidden="1">
      <c r="A78" s="97"/>
      <c r="B78" s="169" t="s">
        <v>125</v>
      </c>
      <c r="C78" s="170"/>
      <c r="D78" s="170"/>
      <c r="E78" s="170"/>
      <c r="F78" s="170"/>
      <c r="G78" s="170"/>
      <c r="H78" s="170"/>
      <c r="I78" s="170"/>
      <c r="J78" s="170"/>
      <c r="K78" s="170"/>
      <c r="L78" s="143"/>
      <c r="M78" s="169" t="s">
        <v>457</v>
      </c>
      <c r="N78" s="170"/>
      <c r="O78" s="170"/>
      <c r="P78" s="170"/>
      <c r="Q78" s="170"/>
      <c r="R78" s="170"/>
      <c r="S78" s="170"/>
      <c r="T78" s="170"/>
      <c r="U78" s="143"/>
      <c r="V78" s="169" t="s">
        <v>459</v>
      </c>
      <c r="W78" s="170"/>
      <c r="X78" s="143"/>
      <c r="Y78" s="169" t="s">
        <v>460</v>
      </c>
      <c r="Z78" s="170"/>
      <c r="AA78" s="143"/>
      <c r="AB78" s="179" t="s">
        <v>1</v>
      </c>
      <c r="AC78" s="180"/>
      <c r="AD78" s="181"/>
      <c r="AE78" s="205" t="s">
        <v>697</v>
      </c>
      <c r="AF78" s="206"/>
      <c r="AG78" s="206"/>
      <c r="AH78" s="207"/>
      <c r="AI78" s="229"/>
      <c r="AJ78" s="230"/>
      <c r="AK78" s="230"/>
      <c r="AL78" s="230"/>
      <c r="AM78" s="230"/>
      <c r="AN78" s="230"/>
      <c r="AO78" s="230"/>
      <c r="AP78" s="230"/>
      <c r="AQ78" s="230"/>
      <c r="AR78" s="231"/>
      <c r="AS78" s="98"/>
      <c r="AT78" s="84"/>
      <c r="AU78" s="99"/>
      <c r="AV78" s="98"/>
      <c r="AW78" s="98"/>
      <c r="AX78" s="98"/>
      <c r="AY78" s="98"/>
      <c r="AZ78" s="98"/>
      <c r="BA78" s="98"/>
      <c r="BB78" s="98"/>
    </row>
    <row r="79" spans="1:54" ht="19.5" customHeight="1" hidden="1">
      <c r="A79" s="97"/>
      <c r="B79" s="176">
        <f ca="1">IF(I68="","",VLOOKUP(I68,INDIRECT(CONCATENATE($K$111,"装備",$K$116,"$B$3:$m$146")),3,0))</f>
      </c>
      <c r="C79" s="177"/>
      <c r="D79" s="177"/>
      <c r="E79" s="177"/>
      <c r="F79" s="177"/>
      <c r="G79" s="177"/>
      <c r="H79" s="177"/>
      <c r="I79" s="177"/>
      <c r="J79" s="177"/>
      <c r="K79" s="177"/>
      <c r="L79" s="178"/>
      <c r="M79" s="176">
        <f ca="1">IF(I68="","",VLOOKUP(I68,INDIRECT(CONCATENATE($K$111,"装備",$K$116,"$B$3:$m$146")),4,0))</f>
      </c>
      <c r="N79" s="177"/>
      <c r="O79" s="177"/>
      <c r="P79" s="177"/>
      <c r="Q79" s="177"/>
      <c r="R79" s="177"/>
      <c r="S79" s="177"/>
      <c r="T79" s="177"/>
      <c r="U79" s="178"/>
      <c r="V79" s="173">
        <f ca="1">IF(I68="","",VLOOKUP(I68,INDIRECT(CONCATENATE($K$111,"装備",$K$116,"$B$3:$m$146")),6,0))</f>
      </c>
      <c r="W79" s="174"/>
      <c r="X79" s="175"/>
      <c r="Y79" s="173">
        <f ca="1">IF(I68="","",VLOOKUP(I68,INDIRECT(CONCATENATE($K$111,"装備",$K$116,"$B$3:$m$146")),7,0))</f>
      </c>
      <c r="Z79" s="174"/>
      <c r="AA79" s="175"/>
      <c r="AB79" s="157">
        <f ca="1">IF(I68="","",VLOOKUP(I68,INDIRECT(CONCATENATE($K$111,"装備",$K$116,"$B$3:$m$146")),8,0))</f>
      </c>
      <c r="AC79" s="158"/>
      <c r="AD79" s="159"/>
      <c r="AE79" s="185">
        <f ca="1">IF(I68="","",VLOOKUP(I68,INDIRECT(CONCATENATE($K$111,"装備",$K$116,"$B$3:$q$146")),16,0))</f>
      </c>
      <c r="AF79" s="186"/>
      <c r="AG79" s="186"/>
      <c r="AH79" s="187"/>
      <c r="AI79" s="208"/>
      <c r="AJ79" s="209"/>
      <c r="AK79" s="209"/>
      <c r="AL79" s="209"/>
      <c r="AM79" s="209"/>
      <c r="AN79" s="209"/>
      <c r="AO79" s="209"/>
      <c r="AP79" s="209"/>
      <c r="AQ79" s="209"/>
      <c r="AR79" s="210"/>
      <c r="AS79" s="98"/>
      <c r="AT79" s="98"/>
      <c r="AU79" s="99"/>
      <c r="AV79" s="98"/>
      <c r="AW79" s="98"/>
      <c r="AX79" s="98"/>
      <c r="AY79" s="98"/>
      <c r="AZ79" s="98"/>
      <c r="BA79" s="98"/>
      <c r="BB79" s="98"/>
    </row>
    <row r="80" spans="1:54" ht="9.75" customHeight="1" hidden="1">
      <c r="A80" s="97"/>
      <c r="B80" s="179" t="s">
        <v>465</v>
      </c>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1"/>
      <c r="AS80" s="98"/>
      <c r="AT80" s="98"/>
      <c r="AU80" s="99"/>
      <c r="AV80" s="98"/>
      <c r="AW80" s="98"/>
      <c r="AX80" s="98"/>
      <c r="AY80" s="98"/>
      <c r="AZ80" s="98"/>
      <c r="BA80" s="98"/>
      <c r="BB80" s="98"/>
    </row>
    <row r="81" spans="1:54" ht="27" customHeight="1" hidden="1">
      <c r="A81" s="97"/>
      <c r="B81" s="182">
        <f ca="1">IF(I68="","",VLOOKUP(I68,INDIRECT(CONCATENATE($K$111,"装備",$K$116,"$B$3:$m$146")),12,0))</f>
      </c>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4"/>
      <c r="AS81" s="98"/>
      <c r="AT81" s="98"/>
      <c r="AU81" s="99"/>
      <c r="AV81" s="98"/>
      <c r="AW81" s="98"/>
      <c r="AX81" s="98"/>
      <c r="AY81" s="98"/>
      <c r="AZ81" s="98"/>
      <c r="BA81" s="98"/>
      <c r="BB81" s="98"/>
    </row>
    <row r="82" spans="1:54" ht="25.5" customHeight="1">
      <c r="A82" s="97"/>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98"/>
      <c r="AT82" s="98"/>
      <c r="AU82" s="99"/>
      <c r="AV82" s="98"/>
      <c r="AW82" s="98"/>
      <c r="AX82" s="98"/>
      <c r="AY82" s="98"/>
      <c r="AZ82" s="98"/>
      <c r="BA82" s="98"/>
      <c r="BB82" s="98"/>
    </row>
    <row r="83" spans="1:54" ht="16.5" customHeight="1">
      <c r="A83" s="97"/>
      <c r="B83" s="126" t="s">
        <v>130</v>
      </c>
      <c r="C83" s="126"/>
      <c r="D83" s="22"/>
      <c r="E83" s="22"/>
      <c r="F83" s="22"/>
      <c r="G83" s="22"/>
      <c r="H83" s="22"/>
      <c r="I83" s="22"/>
      <c r="J83" s="22"/>
      <c r="K83" s="22"/>
      <c r="L83" s="22"/>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98"/>
      <c r="AT83" s="98"/>
      <c r="AU83" s="99"/>
      <c r="AV83" s="98"/>
      <c r="AW83" s="98"/>
      <c r="AX83" s="98"/>
      <c r="AY83" s="98"/>
      <c r="AZ83" s="98"/>
      <c r="BA83" s="98"/>
      <c r="BB83" s="98"/>
    </row>
    <row r="84" spans="1:54" ht="16.5" customHeight="1">
      <c r="A84" s="97"/>
      <c r="B84" s="248" t="s">
        <v>432</v>
      </c>
      <c r="C84" s="248"/>
      <c r="D84" s="248"/>
      <c r="E84" s="248"/>
      <c r="F84" s="248"/>
      <c r="G84" s="248"/>
      <c r="H84" s="248"/>
      <c r="I84" s="248"/>
      <c r="J84" s="248"/>
      <c r="K84" s="248"/>
      <c r="L84" s="248"/>
      <c r="M84" s="248"/>
      <c r="N84" s="250" t="s">
        <v>727</v>
      </c>
      <c r="O84" s="250"/>
      <c r="P84" s="250"/>
      <c r="Q84" s="250"/>
      <c r="R84" s="249" t="s">
        <v>728</v>
      </c>
      <c r="S84" s="249"/>
      <c r="T84" s="249"/>
      <c r="U84" s="249"/>
      <c r="V84" s="248" t="s">
        <v>729</v>
      </c>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111" t="s">
        <v>463</v>
      </c>
      <c r="AT84" s="40" t="s">
        <v>464</v>
      </c>
      <c r="AU84" s="99"/>
      <c r="AV84" s="98"/>
      <c r="AW84" s="98"/>
      <c r="AX84" s="98"/>
      <c r="AY84" s="98"/>
      <c r="AZ84" s="98"/>
      <c r="BA84" s="98"/>
      <c r="BB84" s="98"/>
    </row>
    <row r="85" spans="1:54" ht="17.25" customHeight="1">
      <c r="A85" s="97"/>
      <c r="B85" s="244" t="s">
        <v>60</v>
      </c>
      <c r="C85" s="244"/>
      <c r="D85" s="244"/>
      <c r="E85" s="244"/>
      <c r="F85" s="244"/>
      <c r="G85" s="244"/>
      <c r="H85" s="244"/>
      <c r="I85" s="244"/>
      <c r="J85" s="244"/>
      <c r="K85" s="244"/>
      <c r="L85" s="244"/>
      <c r="M85" s="244"/>
      <c r="N85" s="245" t="str">
        <f aca="true" ca="1" t="shared" si="0" ref="N85:N93">IF(B85="","",VLOOKUP(B85,INDIRECT(CONCATENATE($K$111,"技能",$K$116,"$B$3:$i$146")),2,0))</f>
        <v>白兵戦</v>
      </c>
      <c r="O85" s="245"/>
      <c r="P85" s="245"/>
      <c r="Q85" s="245"/>
      <c r="R85" s="246">
        <f aca="true" ca="1" t="shared" si="1" ref="R85:R93">IF(B85="","",VLOOKUP(B85,INDIRECT(CONCATENATE($K$111,"技能",$K$116,"$B$3:$i$146")),3,0))</f>
        <v>0</v>
      </c>
      <c r="S85" s="246"/>
      <c r="T85" s="246"/>
      <c r="U85" s="246"/>
      <c r="V85" s="247" t="str">
        <f aca="true" ca="1" t="shared" si="2" ref="V85:V93">IF(B85="","",VLOOKUP(B85,INDIRECT(CONCATENATE($K$111,"技能",$K$116,"$B$3:$i$146")),4,0))</f>
        <v>白兵戦において素手で行う攻撃判定が３になります。</v>
      </c>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112">
        <f aca="true" ca="1" t="shared" si="3" ref="AS85:AS93">IF(B85="","",VLOOKUP(B85,INDIRECT(CONCATENATE($K$111,"技能",$K$116,"$B$3:$i$146")),5,0))</f>
        <v>0</v>
      </c>
      <c r="AT85" s="28">
        <f aca="true" ca="1" t="shared" si="4" ref="AT85:AT93">IF(B85="","",IF(AND(VLOOKUP(B85,INDIRECT(CONCATENATE($K$111,"技能",$K$116,"$B$3:$i$146")),8,0)&lt;&gt;$F$95,VLOOKUP(B85,INDIRECT(CONCATENATE($K$111,"技能",$K$116,"$B$3:$i$146")),8,0)&lt;&gt;"",$L$2=$K$105),VLOOKUP(B85,INDIRECT(CONCATENATE($K$111,"技能",$K$116,"$B$3:$i$146")),6,0)+15,VLOOKUP(B85,INDIRECT(CONCATENATE($K$111,"技能",$K$116,"$B$3:$i$146")),6,0)))</f>
        <v>10</v>
      </c>
      <c r="AU85" s="99"/>
      <c r="AV85" s="98"/>
      <c r="AW85" s="98"/>
      <c r="AX85" s="98"/>
      <c r="AY85" s="98"/>
      <c r="AZ85" s="98"/>
      <c r="BA85" s="98"/>
      <c r="BB85" s="98"/>
    </row>
    <row r="86" spans="1:54" ht="44.25" customHeight="1">
      <c r="A86" s="97"/>
      <c r="B86" s="244" t="s">
        <v>776</v>
      </c>
      <c r="C86" s="244"/>
      <c r="D86" s="244"/>
      <c r="E86" s="244"/>
      <c r="F86" s="244"/>
      <c r="G86" s="244"/>
      <c r="H86" s="244"/>
      <c r="I86" s="244"/>
      <c r="J86" s="244"/>
      <c r="K86" s="244"/>
      <c r="L86" s="244"/>
      <c r="M86" s="244"/>
      <c r="N86" s="245" t="str">
        <f ca="1" t="shared" si="0"/>
        <v>白兵戦</v>
      </c>
      <c r="O86" s="245"/>
      <c r="P86" s="245"/>
      <c r="Q86" s="245"/>
      <c r="R86" s="246">
        <f ca="1" t="shared" si="1"/>
        <v>0</v>
      </c>
      <c r="S86" s="246"/>
      <c r="T86" s="246"/>
      <c r="U86" s="246"/>
      <c r="V86" s="247" t="str">
        <f ca="1" t="shared" si="2"/>
        <v>戦慄を与えて敵を萎縮させます。白兵戦中の敵ドールが自分に対して行う攻撃判定に、－１のペナルティを付けさせることができます。</v>
      </c>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112">
        <f ca="1" t="shared" si="3"/>
        <v>0</v>
      </c>
      <c r="AT86" s="28">
        <f ca="1" t="shared" si="4"/>
        <v>30</v>
      </c>
      <c r="AU86" s="99"/>
      <c r="AV86" s="98"/>
      <c r="AW86" s="98"/>
      <c r="AX86" s="98"/>
      <c r="AY86" s="98"/>
      <c r="AZ86" s="98"/>
      <c r="BA86" s="98"/>
      <c r="BB86" s="98"/>
    </row>
    <row r="87" spans="1:54" ht="16.5" customHeight="1">
      <c r="A87" s="97"/>
      <c r="B87" s="244" t="s">
        <v>774</v>
      </c>
      <c r="C87" s="244"/>
      <c r="D87" s="244"/>
      <c r="E87" s="244"/>
      <c r="F87" s="244"/>
      <c r="G87" s="244"/>
      <c r="H87" s="244"/>
      <c r="I87" s="244"/>
      <c r="J87" s="244"/>
      <c r="K87" s="244"/>
      <c r="L87" s="244"/>
      <c r="M87" s="244"/>
      <c r="N87" s="245" t="str">
        <f ca="1" t="shared" si="0"/>
        <v>行動</v>
      </c>
      <c r="O87" s="245"/>
      <c r="P87" s="245"/>
      <c r="Q87" s="245"/>
      <c r="R87" s="246">
        <f ca="1" t="shared" si="1"/>
        <v>0</v>
      </c>
      <c r="S87" s="246"/>
      <c r="T87" s="246"/>
      <c r="U87" s="246"/>
      <c r="V87" s="247" t="str">
        <f ca="1" t="shared" si="2"/>
        <v>移動力が＋１されます。</v>
      </c>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112">
        <f ca="1" t="shared" si="3"/>
        <v>1</v>
      </c>
      <c r="AT87" s="28">
        <f ca="1" t="shared" si="4"/>
        <v>30</v>
      </c>
      <c r="AU87" s="99"/>
      <c r="AV87" s="98"/>
      <c r="AW87" s="98"/>
      <c r="AX87" s="98"/>
      <c r="AY87" s="98"/>
      <c r="AZ87" s="98"/>
      <c r="BA87" s="98"/>
      <c r="BB87" s="98"/>
    </row>
    <row r="88" spans="1:54" ht="20.25" customHeight="1">
      <c r="A88" s="97"/>
      <c r="B88" s="244" t="s">
        <v>90</v>
      </c>
      <c r="C88" s="244"/>
      <c r="D88" s="244"/>
      <c r="E88" s="244"/>
      <c r="F88" s="244"/>
      <c r="G88" s="244"/>
      <c r="H88" s="244"/>
      <c r="I88" s="244"/>
      <c r="J88" s="244"/>
      <c r="K88" s="244"/>
      <c r="L88" s="244"/>
      <c r="M88" s="244"/>
      <c r="N88" s="245">
        <f ca="1" t="shared" si="0"/>
      </c>
      <c r="O88" s="245"/>
      <c r="P88" s="245"/>
      <c r="Q88" s="245"/>
      <c r="R88" s="246">
        <f ca="1" t="shared" si="1"/>
      </c>
      <c r="S88" s="246"/>
      <c r="T88" s="246"/>
      <c r="U88" s="246"/>
      <c r="V88" s="247">
        <f ca="1" t="shared" si="2"/>
      </c>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112">
        <f ca="1" t="shared" si="3"/>
      </c>
      <c r="AT88" s="28">
        <f ca="1" t="shared" si="4"/>
      </c>
      <c r="AU88" s="99"/>
      <c r="AV88" s="98"/>
      <c r="AW88" s="98"/>
      <c r="AX88" s="98"/>
      <c r="AY88" s="98"/>
      <c r="AZ88" s="98"/>
      <c r="BA88" s="98"/>
      <c r="BB88" s="98"/>
    </row>
    <row r="89" spans="1:54" ht="16.5" customHeight="1" hidden="1">
      <c r="A89" s="97"/>
      <c r="B89" s="244"/>
      <c r="C89" s="244"/>
      <c r="D89" s="244"/>
      <c r="E89" s="244"/>
      <c r="F89" s="244"/>
      <c r="G89" s="244"/>
      <c r="H89" s="244"/>
      <c r="I89" s="244"/>
      <c r="J89" s="244"/>
      <c r="K89" s="244"/>
      <c r="L89" s="244"/>
      <c r="M89" s="244"/>
      <c r="N89" s="245">
        <f ca="1" t="shared" si="0"/>
      </c>
      <c r="O89" s="245"/>
      <c r="P89" s="245"/>
      <c r="Q89" s="245"/>
      <c r="R89" s="246">
        <f ca="1" t="shared" si="1"/>
      </c>
      <c r="S89" s="246"/>
      <c r="T89" s="246"/>
      <c r="U89" s="246"/>
      <c r="V89" s="247">
        <f ca="1" t="shared" si="2"/>
      </c>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112">
        <f ca="1" t="shared" si="3"/>
      </c>
      <c r="AT89" s="28">
        <f ca="1" t="shared" si="4"/>
      </c>
      <c r="AU89" s="99"/>
      <c r="AV89" s="98"/>
      <c r="AW89" s="98"/>
      <c r="AX89" s="98"/>
      <c r="AY89" s="98"/>
      <c r="AZ89" s="98"/>
      <c r="BA89" s="98"/>
      <c r="BB89" s="98"/>
    </row>
    <row r="90" spans="1:54" ht="16.5" customHeight="1" hidden="1">
      <c r="A90" s="97"/>
      <c r="B90" s="244"/>
      <c r="C90" s="244"/>
      <c r="D90" s="244"/>
      <c r="E90" s="244"/>
      <c r="F90" s="244"/>
      <c r="G90" s="244"/>
      <c r="H90" s="244"/>
      <c r="I90" s="244"/>
      <c r="J90" s="244"/>
      <c r="K90" s="244"/>
      <c r="L90" s="244"/>
      <c r="M90" s="244"/>
      <c r="N90" s="245">
        <f ca="1" t="shared" si="0"/>
      </c>
      <c r="O90" s="245"/>
      <c r="P90" s="245"/>
      <c r="Q90" s="245"/>
      <c r="R90" s="246">
        <f ca="1" t="shared" si="1"/>
      </c>
      <c r="S90" s="246"/>
      <c r="T90" s="246"/>
      <c r="U90" s="246"/>
      <c r="V90" s="247">
        <f ca="1" t="shared" si="2"/>
      </c>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112">
        <f ca="1" t="shared" si="3"/>
      </c>
      <c r="AT90" s="28">
        <f ca="1" t="shared" si="4"/>
      </c>
      <c r="AU90" s="99"/>
      <c r="AV90" s="98"/>
      <c r="AW90" s="98"/>
      <c r="AX90" s="98"/>
      <c r="AY90" s="98"/>
      <c r="AZ90" s="98"/>
      <c r="BA90" s="98"/>
      <c r="BB90" s="98"/>
    </row>
    <row r="91" spans="1:54" ht="16.5" customHeight="1" hidden="1">
      <c r="A91" s="97"/>
      <c r="B91" s="244"/>
      <c r="C91" s="244"/>
      <c r="D91" s="244"/>
      <c r="E91" s="244"/>
      <c r="F91" s="244"/>
      <c r="G91" s="244"/>
      <c r="H91" s="244"/>
      <c r="I91" s="244"/>
      <c r="J91" s="244"/>
      <c r="K91" s="244"/>
      <c r="L91" s="244"/>
      <c r="M91" s="244"/>
      <c r="N91" s="245">
        <f ca="1" t="shared" si="0"/>
      </c>
      <c r="O91" s="245"/>
      <c r="P91" s="245"/>
      <c r="Q91" s="245"/>
      <c r="R91" s="246">
        <f ca="1" t="shared" si="1"/>
      </c>
      <c r="S91" s="246"/>
      <c r="T91" s="246"/>
      <c r="U91" s="246"/>
      <c r="V91" s="247">
        <f ca="1" t="shared" si="2"/>
      </c>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112">
        <f ca="1" t="shared" si="3"/>
      </c>
      <c r="AT91" s="28">
        <f ca="1" t="shared" si="4"/>
      </c>
      <c r="AU91" s="99"/>
      <c r="AV91" s="98"/>
      <c r="AW91" s="98"/>
      <c r="AX91" s="98"/>
      <c r="AY91" s="98"/>
      <c r="AZ91" s="98"/>
      <c r="BA91" s="98"/>
      <c r="BB91" s="98"/>
    </row>
    <row r="92" spans="1:54" ht="16.5" customHeight="1" hidden="1">
      <c r="A92" s="97"/>
      <c r="B92" s="244"/>
      <c r="C92" s="244"/>
      <c r="D92" s="244"/>
      <c r="E92" s="244"/>
      <c r="F92" s="244"/>
      <c r="G92" s="244"/>
      <c r="H92" s="244"/>
      <c r="I92" s="244"/>
      <c r="J92" s="244"/>
      <c r="K92" s="244"/>
      <c r="L92" s="244"/>
      <c r="M92" s="244"/>
      <c r="N92" s="245">
        <f ca="1" t="shared" si="0"/>
      </c>
      <c r="O92" s="245"/>
      <c r="P92" s="245"/>
      <c r="Q92" s="245"/>
      <c r="R92" s="246">
        <f ca="1" t="shared" si="1"/>
      </c>
      <c r="S92" s="246"/>
      <c r="T92" s="246"/>
      <c r="U92" s="246"/>
      <c r="V92" s="247">
        <f ca="1" t="shared" si="2"/>
      </c>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112">
        <f ca="1" t="shared" si="3"/>
      </c>
      <c r="AT92" s="28">
        <f ca="1" t="shared" si="4"/>
      </c>
      <c r="AU92" s="99"/>
      <c r="AV92" s="98"/>
      <c r="AW92" s="98"/>
      <c r="AX92" s="98"/>
      <c r="AY92" s="98"/>
      <c r="AZ92" s="98"/>
      <c r="BA92" s="98"/>
      <c r="BB92" s="98"/>
    </row>
    <row r="93" spans="1:54" ht="20.25" customHeight="1">
      <c r="A93" s="97"/>
      <c r="B93" s="244" t="s">
        <v>90</v>
      </c>
      <c r="C93" s="244"/>
      <c r="D93" s="244"/>
      <c r="E93" s="244"/>
      <c r="F93" s="244"/>
      <c r="G93" s="244"/>
      <c r="H93" s="244"/>
      <c r="I93" s="244"/>
      <c r="J93" s="244"/>
      <c r="K93" s="244"/>
      <c r="L93" s="244"/>
      <c r="M93" s="244"/>
      <c r="N93" s="245">
        <f ca="1" t="shared" si="0"/>
      </c>
      <c r="O93" s="245"/>
      <c r="P93" s="245"/>
      <c r="Q93" s="245"/>
      <c r="R93" s="246">
        <f ca="1" t="shared" si="1"/>
      </c>
      <c r="S93" s="246"/>
      <c r="T93" s="246"/>
      <c r="U93" s="246"/>
      <c r="V93" s="247">
        <f ca="1" t="shared" si="2"/>
      </c>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112">
        <f ca="1" t="shared" si="3"/>
      </c>
      <c r="AT93" s="28">
        <f ca="1" t="shared" si="4"/>
      </c>
      <c r="AU93" s="99"/>
      <c r="AV93" s="98"/>
      <c r="AW93" s="98"/>
      <c r="AX93" s="98"/>
      <c r="AY93" s="98"/>
      <c r="AZ93" s="98"/>
      <c r="BA93" s="98"/>
      <c r="BB93" s="98"/>
    </row>
    <row r="94" spans="1:54" ht="6.75" customHeight="1">
      <c r="A94" s="97"/>
      <c r="B94" s="36"/>
      <c r="C94" s="36"/>
      <c r="D94" s="36"/>
      <c r="E94" s="36"/>
      <c r="F94" s="36"/>
      <c r="G94" s="36"/>
      <c r="H94" s="36"/>
      <c r="I94" s="36"/>
      <c r="J94" s="36"/>
      <c r="K94" s="98"/>
      <c r="L94" s="98"/>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36"/>
      <c r="AT94" s="36"/>
      <c r="AU94" s="99"/>
      <c r="AV94" s="98"/>
      <c r="AW94" s="98"/>
      <c r="AX94" s="98"/>
      <c r="AY94" s="98"/>
      <c r="AZ94" s="98"/>
      <c r="BA94" s="98"/>
      <c r="BB94" s="98"/>
    </row>
    <row r="95" spans="1:54" ht="16.5" customHeight="1" hidden="1">
      <c r="A95" s="97"/>
      <c r="B95" s="232" t="s">
        <v>131</v>
      </c>
      <c r="C95" s="233"/>
      <c r="D95" s="233"/>
      <c r="E95" s="234"/>
      <c r="F95" s="235" t="s">
        <v>90</v>
      </c>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7"/>
      <c r="AS95" s="36"/>
      <c r="AT95" s="36"/>
      <c r="AU95" s="99"/>
      <c r="AV95" s="98"/>
      <c r="AW95" s="98"/>
      <c r="AX95" s="98"/>
      <c r="AY95" s="98"/>
      <c r="AZ95" s="98"/>
      <c r="BA95" s="98"/>
      <c r="BB95" s="98"/>
    </row>
    <row r="96" spans="1:54" ht="16.5" customHeight="1" hidden="1">
      <c r="A96" s="97"/>
      <c r="B96" s="36"/>
      <c r="C96" s="36"/>
      <c r="D96" s="36"/>
      <c r="E96" s="36"/>
      <c r="F96" s="36"/>
      <c r="G96" s="36"/>
      <c r="H96" s="36"/>
      <c r="I96" s="36"/>
      <c r="J96" s="36"/>
      <c r="K96" s="98"/>
      <c r="L96" s="98"/>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36"/>
      <c r="AT96" s="36"/>
      <c r="AU96" s="99"/>
      <c r="AV96" s="98"/>
      <c r="AW96" s="98"/>
      <c r="AX96" s="98"/>
      <c r="AY96" s="98"/>
      <c r="AZ96" s="98"/>
      <c r="BA96" s="98"/>
      <c r="BB96" s="98"/>
    </row>
    <row r="97" spans="1:57" ht="13.5" customHeight="1">
      <c r="A97" s="97"/>
      <c r="B97" s="82" t="s">
        <v>132</v>
      </c>
      <c r="C97" s="114"/>
      <c r="D97" s="114"/>
      <c r="E97" s="114"/>
      <c r="F97" s="114"/>
      <c r="G97" s="114"/>
      <c r="H97" s="114"/>
      <c r="I97" s="114"/>
      <c r="J97" s="114"/>
      <c r="K97" s="108"/>
      <c r="L97" s="108"/>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6"/>
      <c r="AS97" s="113" t="s">
        <v>133</v>
      </c>
      <c r="AT97" s="75" t="s">
        <v>134</v>
      </c>
      <c r="AU97" s="99"/>
      <c r="AV97" s="98"/>
      <c r="AW97" s="98"/>
      <c r="AX97" s="98"/>
      <c r="AY97" s="98"/>
      <c r="AZ97" s="98"/>
      <c r="BA97" s="98"/>
      <c r="BB97" s="98"/>
      <c r="BE97" s="88" t="s">
        <v>591</v>
      </c>
    </row>
    <row r="98" spans="1:61" ht="23.25" customHeight="1">
      <c r="A98" s="97"/>
      <c r="B98" s="238"/>
      <c r="C98" s="239"/>
      <c r="D98" s="239"/>
      <c r="E98" s="239"/>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40"/>
      <c r="AS98" s="112">
        <f>(4+SUM(AS19:AS81)+SUM(AS85:AS93))*IF(OR(AS20="×",AS36="×",AS52="×",AS68="×"),0,1)</f>
        <v>3</v>
      </c>
      <c r="AT98" s="43">
        <f>SUM(AT9:AT93)</f>
        <v>100</v>
      </c>
      <c r="AU98" s="99"/>
      <c r="AV98" s="98"/>
      <c r="AW98" s="98"/>
      <c r="AX98" s="98"/>
      <c r="AY98" s="98"/>
      <c r="AZ98" s="98"/>
      <c r="BA98" s="98"/>
      <c r="BB98" s="98"/>
      <c r="BE98" s="107" t="s">
        <v>570</v>
      </c>
      <c r="BF98" s="108" t="s">
        <v>693</v>
      </c>
      <c r="BG98" s="108" t="s">
        <v>692</v>
      </c>
      <c r="BH98" s="108" t="s">
        <v>694</v>
      </c>
      <c r="BI98" s="109" t="s">
        <v>698</v>
      </c>
    </row>
    <row r="99" spans="1:61" ht="19.5" customHeight="1">
      <c r="A99" s="97"/>
      <c r="B99" s="241"/>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3"/>
      <c r="AS99" s="98"/>
      <c r="AT99" s="98"/>
      <c r="AU99" s="99"/>
      <c r="AV99" s="98"/>
      <c r="AW99" s="98"/>
      <c r="AX99" s="98"/>
      <c r="AY99" s="98"/>
      <c r="AZ99" s="98"/>
      <c r="BA99" s="98"/>
      <c r="BB99" s="98"/>
      <c r="BE99" s="97">
        <f>ROUND(BE100/8*10,0)</f>
        <v>8</v>
      </c>
      <c r="BF99" s="98">
        <f>ROUND(BF100/6*10,0)</f>
        <v>9</v>
      </c>
      <c r="BG99" s="98">
        <f>ROUND(BG100/5*10,0)</f>
        <v>0</v>
      </c>
      <c r="BH99" s="98">
        <f>ROUND(BH100/5*10,0)</f>
        <v>6</v>
      </c>
      <c r="BI99" s="99">
        <f>ROUND(BI100/6.7*10,0)</f>
        <v>0</v>
      </c>
    </row>
    <row r="100" spans="1:61" ht="15" customHeight="1">
      <c r="A100" s="110"/>
      <c r="B100" s="93"/>
      <c r="C100" s="93"/>
      <c r="D100" s="93"/>
      <c r="E100" s="93"/>
      <c r="F100" s="93"/>
      <c r="G100" s="93"/>
      <c r="H100" s="93"/>
      <c r="I100" s="127"/>
      <c r="J100" s="127"/>
      <c r="K100" s="127"/>
      <c r="L100" s="127"/>
      <c r="M100" s="127"/>
      <c r="N100" s="127"/>
      <c r="O100" s="127"/>
      <c r="P100" s="127"/>
      <c r="Q100" s="127"/>
      <c r="R100" s="127"/>
      <c r="S100" s="127"/>
      <c r="T100" s="127"/>
      <c r="U100" s="127"/>
      <c r="V100" s="127"/>
      <c r="W100" s="127"/>
      <c r="X100" s="127"/>
      <c r="Y100" s="127"/>
      <c r="Z100" s="127"/>
      <c r="AA100" s="93"/>
      <c r="AB100" s="93"/>
      <c r="AC100" s="93"/>
      <c r="AD100" s="93"/>
      <c r="AE100" s="93"/>
      <c r="AF100" s="93"/>
      <c r="AG100" s="93"/>
      <c r="AH100" s="93"/>
      <c r="AI100" s="93"/>
      <c r="AJ100" s="93"/>
      <c r="AK100" s="93"/>
      <c r="AL100" s="93"/>
      <c r="AM100" s="93"/>
      <c r="AN100" s="128"/>
      <c r="AO100" s="128"/>
      <c r="AP100" s="128"/>
      <c r="AQ100" s="128"/>
      <c r="AR100" s="128"/>
      <c r="AS100" s="128"/>
      <c r="AT100" s="129"/>
      <c r="AU100" s="101"/>
      <c r="AV100" s="98"/>
      <c r="AW100" s="98"/>
      <c r="AX100" s="98"/>
      <c r="AY100" s="98"/>
      <c r="AZ100" s="98"/>
      <c r="BA100" s="98"/>
      <c r="BB100" s="98"/>
      <c r="BE100" s="110">
        <f>$E$13</f>
        <v>6</v>
      </c>
      <c r="BF100" s="100">
        <f>MAXA(BF105:BF177)+AVERAGE(BF113:BF121)</f>
        <v>5.666666666666667</v>
      </c>
      <c r="BG100" s="100">
        <f>SUM(BG103:BG121)</f>
        <v>0</v>
      </c>
      <c r="BH100" s="100">
        <f>$AS$98</f>
        <v>3</v>
      </c>
      <c r="BI100" s="101">
        <f>SUM(BI105:BI121)</f>
        <v>0</v>
      </c>
    </row>
    <row r="101" spans="2:46" ht="15" customHeight="1">
      <c r="B101" s="91"/>
      <c r="C101" s="91"/>
      <c r="D101" s="91"/>
      <c r="E101" s="91"/>
      <c r="F101" s="91"/>
      <c r="G101" s="91"/>
      <c r="H101" s="91"/>
      <c r="I101" s="79"/>
      <c r="J101" s="79"/>
      <c r="K101" s="79"/>
      <c r="L101" s="79"/>
      <c r="M101" s="79"/>
      <c r="N101" s="79"/>
      <c r="O101" s="79"/>
      <c r="P101" s="79"/>
      <c r="Q101" s="79"/>
      <c r="R101" s="79"/>
      <c r="S101" s="79"/>
      <c r="T101" s="79"/>
      <c r="U101" s="79"/>
      <c r="V101" s="79"/>
      <c r="W101" s="79"/>
      <c r="X101" s="79"/>
      <c r="Y101" s="79"/>
      <c r="Z101" s="79"/>
      <c r="AA101" s="91"/>
      <c r="AB101" s="91"/>
      <c r="AC101" s="91"/>
      <c r="AD101" s="91"/>
      <c r="AE101" s="91"/>
      <c r="AF101" s="91"/>
      <c r="AG101" s="91"/>
      <c r="AH101" s="91"/>
      <c r="AI101" s="91"/>
      <c r="AJ101" s="91"/>
      <c r="AK101" s="91"/>
      <c r="AL101" s="91"/>
      <c r="AM101" s="91"/>
      <c r="AN101" s="77"/>
      <c r="AO101" s="77"/>
      <c r="AP101" s="77"/>
      <c r="AQ101" s="77"/>
      <c r="AR101" s="77"/>
      <c r="AS101" s="78"/>
      <c r="AT101" s="81"/>
    </row>
    <row r="102" s="16" customFormat="1" ht="14.25" customHeight="1">
      <c r="B102" s="16" t="s">
        <v>135</v>
      </c>
    </row>
    <row r="103" spans="2:62" s="16" customFormat="1" ht="15" customHeight="1">
      <c r="B103" s="47" t="s">
        <v>118</v>
      </c>
      <c r="C103" s="47" t="s">
        <v>839</v>
      </c>
      <c r="D103" s="47"/>
      <c r="E103" s="47" t="s">
        <v>136</v>
      </c>
      <c r="F103" s="47"/>
      <c r="G103" s="47"/>
      <c r="H103" s="47"/>
      <c r="I103" s="47" t="s">
        <v>137</v>
      </c>
      <c r="J103" s="57"/>
      <c r="K103" s="64" t="s">
        <v>138</v>
      </c>
      <c r="L103" s="59" t="s">
        <v>131</v>
      </c>
      <c r="M103" s="58"/>
      <c r="N103" s="47"/>
      <c r="O103" s="47"/>
      <c r="Q103" s="16" t="s">
        <v>579</v>
      </c>
      <c r="T103" s="16" t="s">
        <v>581</v>
      </c>
      <c r="W103" s="16" t="s">
        <v>582</v>
      </c>
      <c r="AZ103" s="16" t="s">
        <v>592</v>
      </c>
      <c r="BE103" s="130"/>
      <c r="BF103" s="96"/>
      <c r="BG103" s="96">
        <f>IF($E$10="機械",1,)</f>
        <v>0</v>
      </c>
      <c r="BH103" s="96"/>
      <c r="BI103" s="131"/>
      <c r="BJ103" s="88"/>
    </row>
    <row r="104" spans="2:62" s="16" customFormat="1" ht="15" customHeight="1">
      <c r="B104" s="47" t="str">
        <f aca="true" ca="1" t="shared" si="5" ref="B104:B123">IF(INDIRECT(CONCATENATE($K$111,B$103,$K$116,$J104))=0,"",INDIRECT(CONCATENATE($K$111,B$103,$K$116,$J104)))</f>
        <v>人間</v>
      </c>
      <c r="C104" s="47" t="str">
        <f aca="true" ca="1" t="shared" si="6" ref="C104:C135">IF(INDIRECT(CONCATENATE($K$111,C$103,$K$116,$J104))=0,"",IF(OR(INDIRECT(CONCATENATE($K$111,C$103,$K$116,$I104))=0,INDIRECT(CONCATENATE($K$111,C$103,$K$116,$I104))=$F$95),INDIRECT(CONCATENATE($K$111,C$103,$K$116,$J104)),""))</f>
        <v>戒め</v>
      </c>
      <c r="D104" s="47"/>
      <c r="E104" s="47" t="str">
        <f aca="true" ca="1" t="shared" si="7" ref="E104:E135">IF(INDIRECT(CONCATENATE($K$111,E$103,$K$116,$J104))=0,"",INDIRECT(CONCATENATE($K$111,E$103,$K$116,$J104)))</f>
        <v>ピストル（拳銃）</v>
      </c>
      <c r="F104" s="47"/>
      <c r="G104" s="47"/>
      <c r="H104" s="47"/>
      <c r="I104" s="47" t="s">
        <v>139</v>
      </c>
      <c r="J104" s="57" t="s">
        <v>140</v>
      </c>
      <c r="K104" s="70" t="s">
        <v>54</v>
      </c>
      <c r="L104" s="60">
        <f aca="true" ca="1" t="shared" si="8" ref="L104:L114">IF(ISERROR(INDIRECT(CONCATENATE($K$111,L$103,$K$116,$J104))),"",INDIRECT(CONCATENATE($K$111,L$103,$K$116,$J104)))</f>
      </c>
      <c r="M104" s="58"/>
      <c r="N104" s="47"/>
      <c r="O104" s="47"/>
      <c r="Q104" s="119"/>
      <c r="R104" s="120"/>
      <c r="T104" s="119"/>
      <c r="U104" s="120"/>
      <c r="W104" s="119"/>
      <c r="X104" s="120"/>
      <c r="BE104" s="88"/>
      <c r="BF104" s="88"/>
      <c r="BG104" s="88"/>
      <c r="BH104" s="88"/>
      <c r="BI104" s="88"/>
      <c r="BJ104" s="88"/>
    </row>
    <row r="105" spans="2:62" s="16" customFormat="1" ht="15" customHeight="1">
      <c r="B105" s="47" t="str">
        <f ca="1" t="shared" si="5"/>
        <v>同人作家</v>
      </c>
      <c r="C105" s="47" t="str">
        <f ca="1" t="shared" si="6"/>
        <v>医療</v>
      </c>
      <c r="D105" s="47"/>
      <c r="E105" s="47" t="str">
        <f ca="1" t="shared" si="7"/>
        <v>サブマシンガン</v>
      </c>
      <c r="F105" s="47"/>
      <c r="G105" s="47"/>
      <c r="H105" s="47"/>
      <c r="I105" s="47" t="s">
        <v>141</v>
      </c>
      <c r="J105" s="57" t="s">
        <v>142</v>
      </c>
      <c r="K105" s="70" t="s">
        <v>143</v>
      </c>
      <c r="L105" s="60">
        <f ca="1" t="shared" si="8"/>
      </c>
      <c r="M105" s="58"/>
      <c r="N105" s="47"/>
      <c r="O105" s="47"/>
      <c r="Q105" s="121" t="str">
        <f>IF($I$20="","","A+B")</f>
        <v>A+B</v>
      </c>
      <c r="R105" s="122">
        <f>IF(Q105="",0,1)</f>
        <v>1</v>
      </c>
      <c r="T105" s="121">
        <f>IF($I$36="","","B+C")</f>
      </c>
      <c r="U105" s="122">
        <f>IF(T105="",0,1)</f>
        <v>0</v>
      </c>
      <c r="W105" s="121">
        <f>IF($I$52="","","C+D")</f>
      </c>
      <c r="X105" s="122">
        <f>IF(W105="",0,1)</f>
        <v>0</v>
      </c>
      <c r="AZ105" s="16" t="s">
        <v>700</v>
      </c>
      <c r="BE105" s="130"/>
      <c r="BF105" s="96">
        <f ca="1">IF(ISNONTEXT(AN20),AN20,)+IF(I20="",0,VLOOKUP(I20,INDIRECT(CONCATENATE($K$111,"装備",$K$116,"$B$3:$q$146")),15,0))</f>
        <v>5</v>
      </c>
      <c r="BG105" s="96">
        <f ca="1">IF(I20="",0,VLOOKUP(I20,INDIRECT(CONCATENATE($K$111,"装備",$K$116,"$B$3:$r$146")),17,0))</f>
        <v>0</v>
      </c>
      <c r="BH105" s="96"/>
      <c r="BI105" s="131">
        <f ca="1">IF(I20="",0,VLOOKUP(I20,INDIRECT(CONCATENATE($K$111,"装備",$K$116,"$B$3:$s$146")),18,0))</f>
        <v>0</v>
      </c>
      <c r="BJ105" s="88"/>
    </row>
    <row r="106" spans="2:62" s="16" customFormat="1" ht="15" customHeight="1">
      <c r="B106" s="47" t="str">
        <f ca="1" t="shared" si="5"/>
        <v>神族</v>
      </c>
      <c r="C106" s="47" t="str">
        <f ca="1" t="shared" si="6"/>
        <v>隠蔽</v>
      </c>
      <c r="D106" s="47"/>
      <c r="E106" s="47" t="str">
        <f ca="1" t="shared" si="7"/>
        <v>小銃</v>
      </c>
      <c r="F106" s="47"/>
      <c r="G106" s="47"/>
      <c r="H106" s="47"/>
      <c r="I106" s="47" t="s">
        <v>144</v>
      </c>
      <c r="J106" s="57" t="s">
        <v>145</v>
      </c>
      <c r="K106" s="70" t="s">
        <v>55</v>
      </c>
      <c r="L106" s="60">
        <f ca="1" t="shared" si="8"/>
      </c>
      <c r="M106" s="58"/>
      <c r="N106" s="47"/>
      <c r="O106" s="47"/>
      <c r="Q106" s="121" t="str">
        <f>IF($I$20="","","A+C")</f>
        <v>A+C</v>
      </c>
      <c r="R106" s="122">
        <f>IF(Q106="",0,1)</f>
        <v>1</v>
      </c>
      <c r="T106" s="121">
        <f>IF($I$36="","","B+D")</f>
      </c>
      <c r="U106" s="122">
        <f>IF(T106="",0,1)</f>
        <v>0</v>
      </c>
      <c r="W106" s="123">
        <f>IF(OR($I$52="ピストル（拳銃）",$I$52="サブマシンガン",$I$52="小銃",$I$52="アサルトライフル／突撃銃",$I$52="スナイパーライフル／狙撃銃",$I$52="対戦車ライフル"),"カスタム化","")</f>
      </c>
      <c r="X106" s="124">
        <f>IF(W106="",0,1.5)</f>
        <v>0</v>
      </c>
      <c r="BE106" s="88"/>
      <c r="BF106" s="88"/>
      <c r="BG106" s="88"/>
      <c r="BH106" s="88"/>
      <c r="BI106" s="88"/>
      <c r="BJ106" s="88"/>
    </row>
    <row r="107" spans="2:62" s="16" customFormat="1" ht="15" customHeight="1">
      <c r="B107" s="47" t="str">
        <f ca="1" t="shared" si="5"/>
        <v>魔族</v>
      </c>
      <c r="C107" s="47" t="str">
        <f ca="1" t="shared" si="6"/>
        <v>奥義</v>
      </c>
      <c r="D107" s="47"/>
      <c r="E107" s="47" t="str">
        <f ca="1" t="shared" si="7"/>
        <v>アサルトライフル／突撃銃</v>
      </c>
      <c r="F107" s="47"/>
      <c r="G107" s="47"/>
      <c r="H107" s="47"/>
      <c r="I107" s="47" t="s">
        <v>146</v>
      </c>
      <c r="J107" s="57" t="s">
        <v>147</v>
      </c>
      <c r="K107" s="70"/>
      <c r="L107" s="60">
        <f ca="1" t="shared" si="8"/>
      </c>
      <c r="M107" s="58"/>
      <c r="N107" s="47"/>
      <c r="O107" s="47"/>
      <c r="Q107" s="121" t="str">
        <f>IF($I$20="","","A+D")</f>
        <v>A+D</v>
      </c>
      <c r="R107" s="122">
        <f>IF(Q107="",0,1)</f>
        <v>1</v>
      </c>
      <c r="T107" s="121">
        <f>IF($I$36="","","B+C+D")</f>
      </c>
      <c r="U107" s="122">
        <f>IF(T107="",0,2)</f>
        <v>0</v>
      </c>
      <c r="AZ107" s="16" t="s">
        <v>701</v>
      </c>
      <c r="BE107" s="130"/>
      <c r="BF107" s="96">
        <f ca="1">IF(ISNONTEXT(AN36),AN36,)+IF(I36="",0,VLOOKUP(I36,INDIRECT(CONCATENATE($K$111,"装備",$K$116,"$B$3:$q$146")),15,0))</f>
        <v>0</v>
      </c>
      <c r="BG107" s="96">
        <f ca="1">IF(I36="",0,VLOOKUP(I36,INDIRECT(CONCATENATE($K$111,"装備",$K$116,"$B$3:$r$146")),17,0))</f>
        <v>0</v>
      </c>
      <c r="BH107" s="96"/>
      <c r="BI107" s="131">
        <f ca="1">IF(I36="",0,VLOOKUP(I36,INDIRECT(CONCATENATE($K$111,"装備",$K$116,"$B$3:$s$146")),18,0))</f>
        <v>0</v>
      </c>
      <c r="BJ107" s="88"/>
    </row>
    <row r="108" spans="2:62" s="16" customFormat="1" ht="15" customHeight="1">
      <c r="B108" s="47" t="str">
        <f ca="1" t="shared" si="5"/>
        <v>不死</v>
      </c>
      <c r="C108" s="47" t="str">
        <f ca="1" t="shared" si="6"/>
        <v>オーバーホール</v>
      </c>
      <c r="D108" s="47"/>
      <c r="E108" s="47" t="str">
        <f ca="1" t="shared" si="7"/>
        <v>スナイパーライフル／狙撃銃</v>
      </c>
      <c r="F108" s="47"/>
      <c r="G108" s="47"/>
      <c r="H108" s="47"/>
      <c r="I108" s="47" t="s">
        <v>148</v>
      </c>
      <c r="J108" s="57" t="s">
        <v>149</v>
      </c>
      <c r="K108" s="70"/>
      <c r="L108" s="60">
        <f ca="1" t="shared" si="8"/>
      </c>
      <c r="M108" s="58"/>
      <c r="N108" s="47"/>
      <c r="O108" s="47"/>
      <c r="Q108" s="121" t="str">
        <f>IF($I$20="","","A+B+C")</f>
        <v>A+B+C</v>
      </c>
      <c r="R108" s="122">
        <f>IF(Q108="",0,2)</f>
        <v>2</v>
      </c>
      <c r="T108" s="123">
        <f>IF(OR($I$36="ピストル（拳銃）",$I$36="サブマシンガン",$I$36="小銃",$I$36="アサルトライフル／突撃銃",$I$36="スナイパーライフル／狙撃銃",$I$36="対戦車ライフル"),"カスタム化","")</f>
      </c>
      <c r="U108" s="124">
        <f>IF(T108="",0,1.5)</f>
        <v>0</v>
      </c>
      <c r="BE108" s="88"/>
      <c r="BF108" s="88"/>
      <c r="BG108" s="88"/>
      <c r="BH108" s="88"/>
      <c r="BI108" s="88"/>
      <c r="BJ108" s="88"/>
    </row>
    <row r="109" spans="2:62" s="16" customFormat="1" ht="15" customHeight="1">
      <c r="B109" s="47" t="str">
        <f ca="1" t="shared" si="5"/>
        <v>機械</v>
      </c>
      <c r="C109" s="47" t="str">
        <f ca="1" t="shared" si="6"/>
        <v>格闘技</v>
      </c>
      <c r="D109" s="47"/>
      <c r="E109" s="47" t="str">
        <f ca="1" t="shared" si="7"/>
        <v>対戦車ライフル</v>
      </c>
      <c r="F109" s="47"/>
      <c r="G109" s="47"/>
      <c r="H109" s="47"/>
      <c r="I109" s="47" t="s">
        <v>150</v>
      </c>
      <c r="J109" s="57" t="s">
        <v>151</v>
      </c>
      <c r="K109" s="70"/>
      <c r="L109" s="60">
        <f ca="1" t="shared" si="8"/>
      </c>
      <c r="M109" s="58"/>
      <c r="N109" s="47"/>
      <c r="O109" s="47"/>
      <c r="Q109" s="121" t="str">
        <f>IF($I$20="","","A+C+D")</f>
        <v>A+C+D</v>
      </c>
      <c r="R109" s="122">
        <f>IF(Q109="",0,2)</f>
        <v>2</v>
      </c>
      <c r="AZ109" s="16" t="s">
        <v>702</v>
      </c>
      <c r="BE109" s="130"/>
      <c r="BF109" s="96">
        <f ca="1">IF(ISNONTEXT(AN52),AN52,)+IF(I52="",0,VLOOKUP(I52,INDIRECT(CONCATENATE($K$111,"装備",$K$116,"$B$3:$q$146")),15,0))</f>
        <v>0</v>
      </c>
      <c r="BG109" s="96">
        <f ca="1">IF(I52="",0,VLOOKUP(I52,INDIRECT(CONCATENATE($K$111,"装備",$K$116,"$B$3:$r$146")),17,0))</f>
        <v>0</v>
      </c>
      <c r="BH109" s="96"/>
      <c r="BI109" s="131">
        <f ca="1">IF(I52="",0,VLOOKUP(I52,INDIRECT(CONCATENATE($K$111,"装備",$K$116,"$B$3:$s$146")),18,0))</f>
        <v>0</v>
      </c>
      <c r="BJ109" s="88"/>
    </row>
    <row r="110" spans="2:62" s="16" customFormat="1" ht="15" customHeight="1">
      <c r="B110" s="47">
        <f ca="1" t="shared" si="5"/>
      </c>
      <c r="C110" s="47" t="str">
        <f ca="1" t="shared" si="6"/>
        <v>頑丈</v>
      </c>
      <c r="D110" s="47"/>
      <c r="E110" s="47" t="str">
        <f ca="1" t="shared" si="7"/>
        <v>ショットガン（白兵戦可能武器）</v>
      </c>
      <c r="F110" s="47"/>
      <c r="G110" s="47"/>
      <c r="H110" s="47"/>
      <c r="I110" s="47" t="s">
        <v>152</v>
      </c>
      <c r="J110" s="57" t="s">
        <v>153</v>
      </c>
      <c r="K110" s="70" t="s">
        <v>797</v>
      </c>
      <c r="L110" s="60">
        <f ca="1" t="shared" si="8"/>
      </c>
      <c r="M110" s="58"/>
      <c r="N110" s="47"/>
      <c r="O110" s="47"/>
      <c r="Q110" s="121" t="str">
        <f>IF($I$20="","","A+B+C+D")</f>
        <v>A+B+C+D</v>
      </c>
      <c r="R110" s="122">
        <f>IF(Q110="",0,3)</f>
        <v>3</v>
      </c>
      <c r="BE110" s="88"/>
      <c r="BF110" s="88"/>
      <c r="BG110" s="88"/>
      <c r="BH110" s="88"/>
      <c r="BI110" s="88"/>
      <c r="BJ110" s="88"/>
    </row>
    <row r="111" spans="2:62" s="16" customFormat="1" ht="15" customHeight="1">
      <c r="B111" s="47">
        <f ca="1" t="shared" si="5"/>
      </c>
      <c r="C111" s="47" t="str">
        <f ca="1" t="shared" si="6"/>
        <v>気合</v>
      </c>
      <c r="D111" s="47"/>
      <c r="E111" s="47" t="str">
        <f ca="1" t="shared" si="7"/>
        <v>軽機関銃</v>
      </c>
      <c r="F111" s="47"/>
      <c r="G111" s="47"/>
      <c r="H111" s="47"/>
      <c r="I111" s="47" t="s">
        <v>154</v>
      </c>
      <c r="J111" s="57" t="s">
        <v>155</v>
      </c>
      <c r="K111" s="71" t="str">
        <f>IF($AT$2="ふつう",CONCATENATE($AT$1,$AT$2),$AT$2)</f>
        <v>BM_Mふつう</v>
      </c>
      <c r="L111" s="60">
        <f ca="1" t="shared" si="8"/>
      </c>
      <c r="M111" s="58"/>
      <c r="N111" s="47"/>
      <c r="O111" s="47"/>
      <c r="Q111" s="123">
        <f>IF(OR($I$20="ピストル（拳銃）",$I$20="サブマシンガン",$I$20="小銃",$I$20="アサルトライフル／突撃銃",$I$20="スナイパーライフル／狙撃銃",$I$20="対戦車ライフル"),"カスタム化","")</f>
      </c>
      <c r="R111" s="124">
        <f>IF(Q111="",0,1.5)</f>
        <v>0</v>
      </c>
      <c r="AZ111" s="16" t="s">
        <v>703</v>
      </c>
      <c r="BE111" s="130"/>
      <c r="BF111" s="96">
        <f ca="1">IF(ISNONTEXT(AN68),AN68,)+IF(I68="",0,VLOOKUP(I68,INDIRECT(CONCATENATE($K$111,"装備",$K$116,"$B$3:$q$146")),15,0))</f>
        <v>0</v>
      </c>
      <c r="BG111" s="96">
        <f ca="1">IF(I68="",0,VLOOKUP(I68,INDIRECT(CONCATENATE($K$111,"装備",$K$116,"$B$3:$r$146")),17,0))</f>
        <v>0</v>
      </c>
      <c r="BH111" s="96"/>
      <c r="BI111" s="131">
        <f ca="1">IF(I68="",0,VLOOKUP(I68,INDIRECT(CONCATENATE($K$111,"装備",$K$116,"$B$3:$s$146")),18,0))</f>
        <v>0</v>
      </c>
      <c r="BJ111" s="88"/>
    </row>
    <row r="112" spans="2:62" s="16" customFormat="1" ht="15" customHeight="1">
      <c r="B112" s="47">
        <f ca="1" t="shared" si="5"/>
      </c>
      <c r="C112" s="47" t="str">
        <f ca="1" t="shared" si="6"/>
        <v>狂気</v>
      </c>
      <c r="D112" s="47"/>
      <c r="E112" s="47" t="str">
        <f ca="1" t="shared" si="7"/>
        <v>重機関銃</v>
      </c>
      <c r="F112" s="47"/>
      <c r="G112" s="47"/>
      <c r="H112" s="47"/>
      <c r="I112" s="47" t="s">
        <v>156</v>
      </c>
      <c r="J112" s="57" t="s">
        <v>157</v>
      </c>
      <c r="L112" s="60">
        <f ca="1" t="shared" si="8"/>
      </c>
      <c r="M112" s="58"/>
      <c r="N112" s="47"/>
      <c r="O112" s="47"/>
      <c r="BE112" s="88"/>
      <c r="BF112" s="88"/>
      <c r="BG112" s="88"/>
      <c r="BH112" s="88"/>
      <c r="BI112" s="88"/>
      <c r="BJ112" s="88"/>
    </row>
    <row r="113" spans="2:62" s="16" customFormat="1" ht="15" customHeight="1">
      <c r="B113" s="47">
        <f ca="1" t="shared" si="5"/>
      </c>
      <c r="C113" s="47" t="str">
        <f ca="1" t="shared" si="6"/>
        <v>強行</v>
      </c>
      <c r="D113" s="47"/>
      <c r="E113" s="47" t="str">
        <f ca="1" t="shared" si="7"/>
        <v>グレネードランチャー</v>
      </c>
      <c r="F113" s="47"/>
      <c r="G113" s="47"/>
      <c r="H113" s="47"/>
      <c r="I113" s="47" t="s">
        <v>158</v>
      </c>
      <c r="J113" s="57" t="s">
        <v>159</v>
      </c>
      <c r="L113" s="60">
        <f ca="1" t="shared" si="8"/>
      </c>
      <c r="M113" s="58"/>
      <c r="N113" s="47"/>
      <c r="O113" s="47"/>
      <c r="AZ113" s="16" t="s">
        <v>593</v>
      </c>
      <c r="BE113" s="107"/>
      <c r="BF113" s="108">
        <f aca="true" ca="1" t="shared" si="9" ref="BF113:BF121">IF(B85="","",VLOOKUP(B85,INDIRECT(CONCATENATE($K$111,"技能",$K$116,"$B$3:$i$146")),7,0))</f>
        <v>2</v>
      </c>
      <c r="BG113" s="108">
        <f aca="true" ca="1" t="shared" si="10" ref="BG113:BG121">IF(B85="",0,VLOOKUP(B85,INDIRECT(CONCATENATE($K$111,"技能",$K$116,"$B$3:$i$146")),8,0))</f>
        <v>0</v>
      </c>
      <c r="BH113" s="108"/>
      <c r="BI113" s="109">
        <f aca="true" ca="1" t="shared" si="11" ref="BI113:BI121">IF(B85="",0,VLOOKUP(B85,INDIRECT(CONCATENATE($K$111,"技能",$K$116,"$B$3:$j$146")),9,0))</f>
        <v>0</v>
      </c>
      <c r="BJ113" s="88"/>
    </row>
    <row r="114" spans="2:62" s="16" customFormat="1" ht="15" customHeight="1">
      <c r="B114" s="47">
        <f ca="1" t="shared" si="5"/>
      </c>
      <c r="C114" s="47" t="str">
        <f ca="1" t="shared" si="6"/>
        <v>恐怖</v>
      </c>
      <c r="D114" s="47"/>
      <c r="E114" s="47" t="str">
        <f ca="1" t="shared" si="7"/>
        <v>ＡＴグレネードランチャー</v>
      </c>
      <c r="F114" s="47"/>
      <c r="G114" s="47"/>
      <c r="H114" s="47"/>
      <c r="I114" s="47" t="s">
        <v>160</v>
      </c>
      <c r="J114" s="57" t="s">
        <v>161</v>
      </c>
      <c r="L114" s="63">
        <f ca="1" t="shared" si="8"/>
      </c>
      <c r="M114" s="58"/>
      <c r="N114" s="47"/>
      <c r="O114" s="47"/>
      <c r="BE114" s="97"/>
      <c r="BF114" s="98">
        <f ca="1" t="shared" si="9"/>
        <v>0</v>
      </c>
      <c r="BG114" s="98">
        <f ca="1" t="shared" si="10"/>
        <v>0</v>
      </c>
      <c r="BH114" s="98"/>
      <c r="BI114" s="99">
        <f ca="1" t="shared" si="11"/>
        <v>0</v>
      </c>
      <c r="BJ114" s="88"/>
    </row>
    <row r="115" spans="2:62" s="16" customFormat="1" ht="15" customHeight="1">
      <c r="B115" s="47">
        <f ca="1" t="shared" si="5"/>
      </c>
      <c r="C115" s="47" t="str">
        <f ca="1" t="shared" si="6"/>
        <v>切り払い</v>
      </c>
      <c r="D115" s="47"/>
      <c r="E115" s="47" t="str">
        <f ca="1" t="shared" si="7"/>
        <v>迫撃砲</v>
      </c>
      <c r="F115" s="47"/>
      <c r="G115" s="47"/>
      <c r="H115" s="47"/>
      <c r="I115" s="47" t="s">
        <v>162</v>
      </c>
      <c r="J115" s="57" t="s">
        <v>163</v>
      </c>
      <c r="K115" s="59" t="s">
        <v>573</v>
      </c>
      <c r="BE115" s="97"/>
      <c r="BF115" s="98">
        <f ca="1" t="shared" si="9"/>
        <v>0</v>
      </c>
      <c r="BG115" s="98">
        <f ca="1" t="shared" si="10"/>
        <v>0</v>
      </c>
      <c r="BH115" s="98"/>
      <c r="BI115" s="99">
        <f ca="1" t="shared" si="11"/>
        <v>0</v>
      </c>
      <c r="BJ115" s="88"/>
    </row>
    <row r="116" spans="2:62" s="16" customFormat="1" ht="15" customHeight="1">
      <c r="B116" s="47">
        <f ca="1" t="shared" si="5"/>
      </c>
      <c r="C116" s="47" t="str">
        <f ca="1" t="shared" si="6"/>
        <v>計略</v>
      </c>
      <c r="D116" s="47"/>
      <c r="E116" s="47" t="str">
        <f ca="1" t="shared" si="7"/>
        <v>無反動砲／バズーカ／対戦車榴弾</v>
      </c>
      <c r="F116" s="47"/>
      <c r="G116" s="47"/>
      <c r="H116" s="47"/>
      <c r="I116" s="47" t="s">
        <v>164</v>
      </c>
      <c r="J116" s="57" t="s">
        <v>165</v>
      </c>
      <c r="K116" s="63" t="str">
        <f ca="1">IF(ISERROR(INDIRECT("80ふつう属性!b2")),".","!")</f>
        <v>!</v>
      </c>
      <c r="BE116" s="97"/>
      <c r="BF116" s="98">
        <f ca="1" t="shared" si="9"/>
      </c>
      <c r="BG116" s="98">
        <f ca="1" t="shared" si="10"/>
        <v>0</v>
      </c>
      <c r="BH116" s="98"/>
      <c r="BI116" s="99">
        <f ca="1" t="shared" si="11"/>
        <v>0</v>
      </c>
      <c r="BJ116" s="88"/>
    </row>
    <row r="117" spans="2:62" s="16" customFormat="1" ht="15" customHeight="1">
      <c r="B117" s="47">
        <f ca="1" t="shared" si="5"/>
      </c>
      <c r="C117" s="47" t="str">
        <f ca="1" t="shared" si="6"/>
        <v>幸運</v>
      </c>
      <c r="D117" s="47"/>
      <c r="E117" s="47" t="str">
        <f ca="1" t="shared" si="7"/>
        <v>フレーム・ランチャー（火炎放射器）</v>
      </c>
      <c r="F117" s="47"/>
      <c r="G117" s="47"/>
      <c r="H117" s="47"/>
      <c r="I117" s="47" t="s">
        <v>166</v>
      </c>
      <c r="J117" s="57" t="s">
        <v>167</v>
      </c>
      <c r="K117" s="66"/>
      <c r="BE117" s="97"/>
      <c r="BF117" s="98">
        <f ca="1" t="shared" si="9"/>
      </c>
      <c r="BG117" s="98">
        <f ca="1" t="shared" si="10"/>
        <v>0</v>
      </c>
      <c r="BH117" s="98"/>
      <c r="BI117" s="99">
        <f ca="1" t="shared" si="11"/>
        <v>0</v>
      </c>
      <c r="BJ117" s="88"/>
    </row>
    <row r="118" spans="2:62" s="16" customFormat="1" ht="15" customHeight="1">
      <c r="B118" s="47">
        <f ca="1" t="shared" si="5"/>
      </c>
      <c r="C118" s="47" t="str">
        <f ca="1" t="shared" si="6"/>
        <v>工兵</v>
      </c>
      <c r="D118" s="47"/>
      <c r="E118" s="47" t="str">
        <f ca="1" t="shared" si="7"/>
        <v>ビームライフル</v>
      </c>
      <c r="F118" s="47"/>
      <c r="G118" s="47"/>
      <c r="H118" s="47"/>
      <c r="I118" s="47" t="s">
        <v>168</v>
      </c>
      <c r="J118" s="57" t="s">
        <v>169</v>
      </c>
      <c r="K118" s="64" t="s">
        <v>89</v>
      </c>
      <c r="BE118" s="97"/>
      <c r="BF118" s="98">
        <f ca="1" t="shared" si="9"/>
      </c>
      <c r="BG118" s="98">
        <f ca="1" t="shared" si="10"/>
        <v>0</v>
      </c>
      <c r="BH118" s="98"/>
      <c r="BI118" s="99">
        <f ca="1" t="shared" si="11"/>
        <v>0</v>
      </c>
      <c r="BJ118" s="88"/>
    </row>
    <row r="119" spans="2:62" s="16" customFormat="1" ht="15" customHeight="1">
      <c r="B119" s="47">
        <f ca="1" t="shared" si="5"/>
      </c>
      <c r="C119" s="47" t="str">
        <f ca="1" t="shared" si="6"/>
        <v>根性</v>
      </c>
      <c r="D119" s="47"/>
      <c r="E119" s="47" t="str">
        <f ca="1" t="shared" si="7"/>
        <v>高出力荷電粒子砲</v>
      </c>
      <c r="F119" s="47"/>
      <c r="G119" s="47"/>
      <c r="H119" s="47"/>
      <c r="I119" s="47" t="s">
        <v>170</v>
      </c>
      <c r="J119" s="47" t="s">
        <v>171</v>
      </c>
      <c r="K119" s="65">
        <v>80</v>
      </c>
      <c r="BE119" s="97"/>
      <c r="BF119" s="98">
        <f ca="1" t="shared" si="9"/>
      </c>
      <c r="BG119" s="98">
        <f ca="1" t="shared" si="10"/>
        <v>0</v>
      </c>
      <c r="BH119" s="98"/>
      <c r="BI119" s="99">
        <f ca="1" t="shared" si="11"/>
        <v>0</v>
      </c>
      <c r="BJ119" s="88"/>
    </row>
    <row r="120" spans="2:62" s="16" customFormat="1" ht="15" customHeight="1">
      <c r="B120" s="47">
        <f ca="1" t="shared" si="5"/>
      </c>
      <c r="C120" s="47" t="str">
        <f ca="1" t="shared" si="6"/>
        <v>索敵</v>
      </c>
      <c r="D120" s="47"/>
      <c r="E120" s="47" t="str">
        <f ca="1" t="shared" si="7"/>
        <v>ミサイル（１発）</v>
      </c>
      <c r="F120" s="47"/>
      <c r="G120" s="47"/>
      <c r="H120" s="47"/>
      <c r="I120" s="47" t="s">
        <v>172</v>
      </c>
      <c r="J120" s="47" t="s">
        <v>173</v>
      </c>
      <c r="K120" s="65">
        <v>81</v>
      </c>
      <c r="BE120" s="97"/>
      <c r="BF120" s="98">
        <f ca="1" t="shared" si="9"/>
      </c>
      <c r="BG120" s="98">
        <f ca="1" t="shared" si="10"/>
        <v>0</v>
      </c>
      <c r="BH120" s="98"/>
      <c r="BI120" s="99">
        <f ca="1" t="shared" si="11"/>
        <v>0</v>
      </c>
      <c r="BJ120" s="88"/>
    </row>
    <row r="121" spans="2:62" s="16" customFormat="1" ht="15" customHeight="1">
      <c r="B121" s="47">
        <f ca="1" t="shared" si="5"/>
      </c>
      <c r="C121" s="47" t="str">
        <f ca="1" t="shared" si="6"/>
        <v>指揮</v>
      </c>
      <c r="D121" s="47"/>
      <c r="E121" s="47" t="str">
        <f ca="1" t="shared" si="7"/>
        <v>ミサイルポッド</v>
      </c>
      <c r="F121" s="47"/>
      <c r="G121" s="47"/>
      <c r="H121" s="47"/>
      <c r="I121" s="47" t="s">
        <v>174</v>
      </c>
      <c r="J121" s="47" t="s">
        <v>175</v>
      </c>
      <c r="K121" s="65">
        <v>82</v>
      </c>
      <c r="BE121" s="110"/>
      <c r="BF121" s="100">
        <f ca="1" t="shared" si="9"/>
      </c>
      <c r="BG121" s="100">
        <f ca="1" t="shared" si="10"/>
        <v>0</v>
      </c>
      <c r="BH121" s="100"/>
      <c r="BI121" s="101">
        <f ca="1" t="shared" si="11"/>
        <v>0</v>
      </c>
      <c r="BJ121" s="88"/>
    </row>
    <row r="122" spans="2:62" s="16" customFormat="1" ht="15" customHeight="1">
      <c r="B122" s="47">
        <f ca="1" t="shared" si="5"/>
      </c>
      <c r="C122" s="47" t="str">
        <f ca="1" t="shared" si="6"/>
        <v>自己再生</v>
      </c>
      <c r="D122" s="47"/>
      <c r="E122" s="47" t="str">
        <f ca="1" t="shared" si="7"/>
        <v>毒ガス散布器</v>
      </c>
      <c r="F122" s="47"/>
      <c r="G122" s="47"/>
      <c r="H122" s="47"/>
      <c r="I122" s="47" t="s">
        <v>176</v>
      </c>
      <c r="J122" s="47" t="s">
        <v>177</v>
      </c>
      <c r="K122" s="61">
        <v>83</v>
      </c>
      <c r="BE122" s="88"/>
      <c r="BF122" s="88"/>
      <c r="BG122" s="88"/>
      <c r="BH122" s="88"/>
      <c r="BI122" s="88"/>
      <c r="BJ122" s="88"/>
    </row>
    <row r="123" spans="2:62" s="16" customFormat="1" ht="15" customHeight="1">
      <c r="B123" s="47">
        <f ca="1" t="shared" si="5"/>
      </c>
      <c r="C123" s="47" t="str">
        <f ca="1" t="shared" si="6"/>
        <v>集中</v>
      </c>
      <c r="D123" s="47"/>
      <c r="E123" s="47" t="str">
        <f ca="1" t="shared" si="7"/>
        <v>投げナイフ／手裏剣（３本）</v>
      </c>
      <c r="F123" s="47"/>
      <c r="G123" s="47"/>
      <c r="H123" s="47"/>
      <c r="I123" s="47" t="s">
        <v>178</v>
      </c>
      <c r="J123" s="47" t="s">
        <v>179</v>
      </c>
      <c r="K123" s="61" t="s">
        <v>574</v>
      </c>
      <c r="BE123" s="88"/>
      <c r="BF123" s="88"/>
      <c r="BG123" s="88"/>
      <c r="BH123" s="88"/>
      <c r="BI123" s="88"/>
      <c r="BJ123" s="88"/>
    </row>
    <row r="124" spans="2:62" s="16" customFormat="1" ht="15" customHeight="1">
      <c r="B124" s="47"/>
      <c r="C124" s="47" t="str">
        <f ca="1" t="shared" si="6"/>
        <v>心眼</v>
      </c>
      <c r="D124" s="47"/>
      <c r="E124" s="47" t="str">
        <f ca="1" t="shared" si="7"/>
        <v>手榴弾（３個）</v>
      </c>
      <c r="F124" s="47"/>
      <c r="G124" s="47"/>
      <c r="H124" s="47"/>
      <c r="I124" s="47" t="s">
        <v>180</v>
      </c>
      <c r="J124" s="47" t="s">
        <v>181</v>
      </c>
      <c r="K124" s="61"/>
      <c r="BE124" s="88"/>
      <c r="BF124" s="88"/>
      <c r="BG124" s="88"/>
      <c r="BH124" s="88"/>
      <c r="BI124" s="88"/>
      <c r="BJ124" s="88"/>
    </row>
    <row r="125" spans="2:62" s="16" customFormat="1" ht="15" customHeight="1">
      <c r="B125" s="47"/>
      <c r="C125" s="47" t="str">
        <f ca="1" t="shared" si="6"/>
        <v>洗脳</v>
      </c>
      <c r="D125" s="47"/>
      <c r="E125" s="47" t="str">
        <f ca="1" t="shared" si="7"/>
        <v>発煙筒（１個）</v>
      </c>
      <c r="F125" s="47"/>
      <c r="G125" s="47"/>
      <c r="H125" s="47"/>
      <c r="I125" s="47" t="s">
        <v>182</v>
      </c>
      <c r="J125" s="47" t="s">
        <v>183</v>
      </c>
      <c r="K125" s="62"/>
      <c r="BE125" s="88"/>
      <c r="BF125" s="88"/>
      <c r="BG125" s="88"/>
      <c r="BH125" s="88"/>
      <c r="BI125" s="88"/>
      <c r="BJ125" s="88"/>
    </row>
    <row r="126" spans="2:62" s="16" customFormat="1" ht="15" customHeight="1">
      <c r="B126" s="47"/>
      <c r="C126" s="47" t="str">
        <f ca="1" t="shared" si="6"/>
        <v>掃除</v>
      </c>
      <c r="D126" s="47"/>
      <c r="E126" s="47" t="str">
        <f ca="1" t="shared" si="7"/>
        <v>短刀／ナイフ</v>
      </c>
      <c r="F126" s="47"/>
      <c r="G126" s="47"/>
      <c r="H126" s="47"/>
      <c r="I126" s="47" t="s">
        <v>184</v>
      </c>
      <c r="J126" s="47" t="s">
        <v>185</v>
      </c>
      <c r="BE126" s="88"/>
      <c r="BF126" s="88"/>
      <c r="BG126" s="88"/>
      <c r="BH126" s="88"/>
      <c r="BI126" s="88"/>
      <c r="BJ126" s="88"/>
    </row>
    <row r="127" spans="2:62" s="16" customFormat="1" ht="15" customHeight="1">
      <c r="B127" s="47"/>
      <c r="C127" s="47" t="str">
        <f ca="1" t="shared" si="6"/>
        <v>狙撃</v>
      </c>
      <c r="D127" s="47"/>
      <c r="E127" s="47" t="str">
        <f ca="1" t="shared" si="7"/>
        <v>刀／剣</v>
      </c>
      <c r="F127" s="47"/>
      <c r="G127" s="47"/>
      <c r="H127" s="47"/>
      <c r="I127" s="47" t="s">
        <v>186</v>
      </c>
      <c r="J127" s="47" t="s">
        <v>187</v>
      </c>
      <c r="BE127" s="88"/>
      <c r="BF127" s="88"/>
      <c r="BG127" s="88"/>
      <c r="BH127" s="88"/>
      <c r="BI127" s="88"/>
      <c r="BJ127" s="88"/>
    </row>
    <row r="128" spans="2:62" s="16" customFormat="1" ht="15" customHeight="1">
      <c r="B128" s="47"/>
      <c r="C128" s="47" t="str">
        <f ca="1" t="shared" si="6"/>
        <v>蘇生</v>
      </c>
      <c r="D128" s="47"/>
      <c r="E128" s="47" t="str">
        <f ca="1" t="shared" si="7"/>
        <v>ビームサーベル</v>
      </c>
      <c r="F128" s="47"/>
      <c r="G128" s="47"/>
      <c r="H128" s="47"/>
      <c r="I128" s="47" t="s">
        <v>188</v>
      </c>
      <c r="J128" s="47" t="s">
        <v>189</v>
      </c>
      <c r="BE128" s="88"/>
      <c r="BF128" s="88"/>
      <c r="BG128" s="88"/>
      <c r="BH128" s="88"/>
      <c r="BI128" s="88"/>
      <c r="BJ128" s="88"/>
    </row>
    <row r="129" spans="2:62" s="16" customFormat="1" ht="15" customHeight="1">
      <c r="B129" s="47"/>
      <c r="C129" s="47" t="str">
        <f ca="1" t="shared" si="6"/>
        <v>対空攻撃</v>
      </c>
      <c r="D129" s="47"/>
      <c r="E129" s="47" t="str">
        <f ca="1" t="shared" si="7"/>
        <v>斧／ハンマー</v>
      </c>
      <c r="F129" s="47"/>
      <c r="G129" s="47"/>
      <c r="H129" s="47"/>
      <c r="I129" s="47" t="s">
        <v>190</v>
      </c>
      <c r="J129" s="47" t="s">
        <v>191</v>
      </c>
      <c r="BE129" s="88"/>
      <c r="BF129" s="88"/>
      <c r="BG129" s="88"/>
      <c r="BH129" s="88"/>
      <c r="BI129" s="88"/>
      <c r="BJ129" s="88"/>
    </row>
    <row r="130" spans="2:62" s="16" customFormat="1" ht="15" customHeight="1">
      <c r="B130" s="47"/>
      <c r="C130" s="47" t="str">
        <f ca="1" t="shared" si="6"/>
        <v>対属性攻撃</v>
      </c>
      <c r="D130" s="47"/>
      <c r="E130" s="47" t="str">
        <f ca="1" t="shared" si="7"/>
        <v>スタンガン</v>
      </c>
      <c r="F130" s="47"/>
      <c r="G130" s="47"/>
      <c r="H130" s="47"/>
      <c r="I130" s="47" t="s">
        <v>192</v>
      </c>
      <c r="J130" s="47" t="s">
        <v>193</v>
      </c>
      <c r="BE130" s="88"/>
      <c r="BF130" s="88"/>
      <c r="BG130" s="88"/>
      <c r="BH130" s="88"/>
      <c r="BI130" s="88"/>
      <c r="BJ130" s="88"/>
    </row>
    <row r="131" spans="2:62" s="16" customFormat="1" ht="15" customHeight="1">
      <c r="B131" s="47"/>
      <c r="C131" s="47" t="str">
        <f ca="1" t="shared" si="6"/>
        <v>超能力</v>
      </c>
      <c r="D131" s="47"/>
      <c r="E131" s="47" t="str">
        <f ca="1" t="shared" si="7"/>
        <v>爆弾（１個）</v>
      </c>
      <c r="F131" s="47"/>
      <c r="G131" s="47"/>
      <c r="H131" s="47"/>
      <c r="I131" s="47" t="s">
        <v>194</v>
      </c>
      <c r="J131" s="47" t="s">
        <v>195</v>
      </c>
      <c r="BE131" s="88"/>
      <c r="BF131" s="88"/>
      <c r="BG131" s="88"/>
      <c r="BH131" s="88"/>
      <c r="BI131" s="88"/>
      <c r="BJ131" s="88"/>
    </row>
    <row r="132" spans="2:62" s="16" customFormat="1" ht="15" customHeight="1">
      <c r="B132" s="47"/>
      <c r="C132" s="47" t="str">
        <f ca="1" t="shared" si="6"/>
        <v>通信</v>
      </c>
      <c r="D132" s="47"/>
      <c r="E132" s="47" t="str">
        <f ca="1" t="shared" si="7"/>
        <v>対人地雷（１個）</v>
      </c>
      <c r="F132" s="47"/>
      <c r="G132" s="47"/>
      <c r="H132" s="47"/>
      <c r="I132" s="47" t="s">
        <v>196</v>
      </c>
      <c r="J132" s="47" t="s">
        <v>197</v>
      </c>
      <c r="BJ132" s="88"/>
    </row>
    <row r="133" spans="2:62" s="16" customFormat="1" ht="15" customHeight="1">
      <c r="B133" s="47"/>
      <c r="C133" s="47" t="str">
        <f ca="1" t="shared" si="6"/>
        <v>強気</v>
      </c>
      <c r="D133" s="47"/>
      <c r="E133" s="47" t="str">
        <f ca="1" t="shared" si="7"/>
        <v>有刺鉄線（90㎝）</v>
      </c>
      <c r="F133" s="47"/>
      <c r="G133" s="47"/>
      <c r="H133" s="47"/>
      <c r="I133" s="47" t="s">
        <v>198</v>
      </c>
      <c r="J133" s="47" t="s">
        <v>199</v>
      </c>
      <c r="BE133" s="88"/>
      <c r="BF133" s="88"/>
      <c r="BG133" s="88"/>
      <c r="BH133" s="88"/>
      <c r="BI133" s="88"/>
      <c r="BJ133" s="88"/>
    </row>
    <row r="134" spans="2:62" s="16" customFormat="1" ht="15" customHeight="1">
      <c r="B134" s="47"/>
      <c r="C134" s="47" t="str">
        <f ca="1" t="shared" si="6"/>
        <v>天才</v>
      </c>
      <c r="D134" s="47"/>
      <c r="E134" s="47" t="str">
        <f ca="1" t="shared" si="7"/>
        <v>盾／鎧</v>
      </c>
      <c r="F134" s="47"/>
      <c r="G134" s="47"/>
      <c r="H134" s="47"/>
      <c r="I134" s="47" t="s">
        <v>200</v>
      </c>
      <c r="J134" s="47" t="s">
        <v>201</v>
      </c>
      <c r="BE134" s="88"/>
      <c r="BF134" s="88"/>
      <c r="BG134" s="88"/>
      <c r="BH134" s="88"/>
      <c r="BI134" s="88"/>
      <c r="BJ134" s="88"/>
    </row>
    <row r="135" spans="2:62" s="16" customFormat="1" ht="15" customHeight="1">
      <c r="B135" s="47"/>
      <c r="C135" s="47" t="str">
        <f ca="1" t="shared" si="6"/>
        <v>特殊攻撃（一撃離脱）</v>
      </c>
      <c r="D135" s="47"/>
      <c r="E135" s="47" t="str">
        <f ca="1" t="shared" si="7"/>
        <v>防毒装備</v>
      </c>
      <c r="F135" s="47"/>
      <c r="G135" s="47"/>
      <c r="H135" s="47"/>
      <c r="I135" s="47" t="s">
        <v>202</v>
      </c>
      <c r="J135" s="47" t="s">
        <v>203</v>
      </c>
      <c r="BE135" s="88"/>
      <c r="BF135" s="88"/>
      <c r="BG135" s="88"/>
      <c r="BH135" s="88"/>
      <c r="BI135" s="88"/>
      <c r="BJ135" s="88"/>
    </row>
    <row r="136" spans="2:62" s="16" customFormat="1" ht="15" customHeight="1">
      <c r="B136" s="47"/>
      <c r="C136" s="47" t="str">
        <f aca="true" ca="1" t="shared" si="12" ref="C136:C167">IF(INDIRECT(CONCATENATE($K$111,C$103,$K$116,$J136))=0,"",IF(OR(INDIRECT(CONCATENATE($K$111,C$103,$K$116,$I136))=0,INDIRECT(CONCATENATE($K$111,C$103,$K$116,$I136))=$F$95),INDIRECT(CONCATENATE($K$111,C$103,$K$116,$J136)),""))</f>
        <v>特殊攻撃（エナジードレイン）</v>
      </c>
      <c r="D136" s="47"/>
      <c r="E136" s="47" t="str">
        <f aca="true" ca="1" t="shared" si="13" ref="E136:E167">IF(INDIRECT(CONCATENATE($K$111,E$103,$K$116,$J136))=0,"",INDIRECT(CONCATENATE($K$111,E$103,$K$116,$J136)))</f>
        <v>医療器具</v>
      </c>
      <c r="F136" s="47"/>
      <c r="G136" s="47"/>
      <c r="H136" s="47"/>
      <c r="I136" s="47" t="s">
        <v>204</v>
      </c>
      <c r="J136" s="47" t="s">
        <v>205</v>
      </c>
      <c r="BE136" s="88"/>
      <c r="BF136" s="88"/>
      <c r="BG136" s="88"/>
      <c r="BH136" s="88"/>
      <c r="BI136" s="88"/>
      <c r="BJ136" s="88"/>
    </row>
    <row r="137" spans="2:62" s="16" customFormat="1" ht="15" customHeight="1">
      <c r="B137" s="47"/>
      <c r="C137" s="47" t="str">
        <f ca="1" t="shared" si="12"/>
        <v>特殊攻撃（強襲）</v>
      </c>
      <c r="D137" s="47"/>
      <c r="E137" s="47" t="str">
        <f ca="1" t="shared" si="13"/>
        <v>整備工具</v>
      </c>
      <c r="F137" s="47"/>
      <c r="G137" s="47"/>
      <c r="H137" s="47"/>
      <c r="I137" s="47" t="s">
        <v>206</v>
      </c>
      <c r="J137" s="47" t="s">
        <v>207</v>
      </c>
      <c r="BE137" s="88"/>
      <c r="BF137" s="88"/>
      <c r="BG137" s="88"/>
      <c r="BH137" s="88"/>
      <c r="BI137" s="88"/>
      <c r="BJ137" s="88"/>
    </row>
    <row r="138" spans="2:62" s="16" customFormat="1" ht="15" customHeight="1">
      <c r="B138" s="47"/>
      <c r="C138" s="47" t="str">
        <f ca="1" t="shared" si="12"/>
        <v>特殊攻撃（ぐるぐるぱんち）</v>
      </c>
      <c r="D138" s="47"/>
      <c r="E138" s="47" t="str">
        <f ca="1" t="shared" si="13"/>
        <v>掃除用具</v>
      </c>
      <c r="F138" s="47"/>
      <c r="G138" s="47"/>
      <c r="H138" s="47"/>
      <c r="I138" s="47" t="s">
        <v>208</v>
      </c>
      <c r="J138" s="47" t="s">
        <v>209</v>
      </c>
      <c r="BE138" s="88"/>
      <c r="BF138" s="88"/>
      <c r="BG138" s="88"/>
      <c r="BH138" s="88"/>
      <c r="BI138" s="88"/>
      <c r="BJ138" s="88"/>
    </row>
    <row r="139" spans="2:62" s="16" customFormat="1" ht="15" customHeight="1">
      <c r="B139" s="47"/>
      <c r="C139" s="47" t="str">
        <f ca="1" t="shared" si="12"/>
        <v>特殊攻撃（牽制射撃）</v>
      </c>
      <c r="D139" s="47"/>
      <c r="E139" s="47" t="str">
        <f ca="1" t="shared" si="13"/>
        <v>調理器具</v>
      </c>
      <c r="F139" s="47"/>
      <c r="G139" s="47"/>
      <c r="H139" s="47"/>
      <c r="I139" s="47" t="s">
        <v>210</v>
      </c>
      <c r="J139" s="47" t="s">
        <v>211</v>
      </c>
      <c r="BE139" s="88"/>
      <c r="BF139" s="88"/>
      <c r="BG139" s="88"/>
      <c r="BH139" s="88"/>
      <c r="BI139" s="88"/>
      <c r="BJ139" s="88"/>
    </row>
    <row r="140" spans="2:62" s="16" customFormat="1" ht="15" customHeight="1">
      <c r="B140" s="47"/>
      <c r="C140" s="47" t="str">
        <f ca="1" t="shared" si="12"/>
        <v>特殊攻撃（全力射撃）</v>
      </c>
      <c r="D140" s="47"/>
      <c r="E140" s="47" t="str">
        <f ca="1" t="shared" si="13"/>
        <v>通信機</v>
      </c>
      <c r="F140" s="47"/>
      <c r="G140" s="47"/>
      <c r="H140" s="47"/>
      <c r="I140" s="47" t="s">
        <v>212</v>
      </c>
      <c r="J140" s="47" t="s">
        <v>213</v>
      </c>
      <c r="BE140" s="88"/>
      <c r="BF140" s="88"/>
      <c r="BG140" s="88"/>
      <c r="BH140" s="88"/>
      <c r="BI140" s="88"/>
      <c r="BJ140" s="88"/>
    </row>
    <row r="141" spans="2:62" s="16" customFormat="1" ht="15" customHeight="1">
      <c r="B141" s="47"/>
      <c r="C141" s="47" t="str">
        <f ca="1" t="shared" si="12"/>
        <v>特殊攻撃（早撃ち）</v>
      </c>
      <c r="D141" s="47"/>
      <c r="E141" s="47" t="str">
        <f ca="1" t="shared" si="13"/>
        <v>翼／サブフライトシステム</v>
      </c>
      <c r="F141" s="47"/>
      <c r="G141" s="47"/>
      <c r="H141" s="47"/>
      <c r="I141" s="47" t="s">
        <v>214</v>
      </c>
      <c r="J141" s="47" t="s">
        <v>215</v>
      </c>
      <c r="BE141" s="88"/>
      <c r="BF141" s="88"/>
      <c r="BG141" s="88"/>
      <c r="BH141" s="88"/>
      <c r="BI141" s="88"/>
      <c r="BJ141" s="88"/>
    </row>
    <row r="142" spans="2:62" s="16" customFormat="1" ht="15" customHeight="1">
      <c r="B142" s="47"/>
      <c r="C142" s="47" t="str">
        <f ca="1" t="shared" si="12"/>
        <v>忍術</v>
      </c>
      <c r="D142" s="47"/>
      <c r="E142" s="47" t="str">
        <f ca="1" t="shared" si="13"/>
        <v>乗り物</v>
      </c>
      <c r="F142" s="47"/>
      <c r="G142" s="47"/>
      <c r="H142" s="47"/>
      <c r="I142" s="47" t="s">
        <v>216</v>
      </c>
      <c r="J142" s="47" t="s">
        <v>217</v>
      </c>
      <c r="BE142" s="88"/>
      <c r="BF142" s="88"/>
      <c r="BG142" s="88"/>
      <c r="BH142" s="88"/>
      <c r="BI142" s="88"/>
      <c r="BJ142" s="88"/>
    </row>
    <row r="143" spans="2:62" s="16" customFormat="1" ht="15" customHeight="1">
      <c r="B143" s="47"/>
      <c r="C143" s="47" t="str">
        <f ca="1" t="shared" si="12"/>
        <v>白兵戦</v>
      </c>
      <c r="D143" s="47"/>
      <c r="E143" s="47" t="str">
        <f ca="1" t="shared" si="13"/>
        <v>炸裂徹甲弾（１発）</v>
      </c>
      <c r="F143" s="47"/>
      <c r="G143" s="47"/>
      <c r="H143" s="47"/>
      <c r="I143" s="47" t="s">
        <v>218</v>
      </c>
      <c r="J143" s="47" t="s">
        <v>219</v>
      </c>
      <c r="BE143" s="88"/>
      <c r="BF143" s="88"/>
      <c r="BG143" s="88"/>
      <c r="BH143" s="88"/>
      <c r="BI143" s="88"/>
      <c r="BJ143" s="88"/>
    </row>
    <row r="144" spans="2:62" s="16" customFormat="1" ht="15" customHeight="1">
      <c r="B144" s="47"/>
      <c r="C144" s="47" t="str">
        <f ca="1" t="shared" si="12"/>
        <v>飛行</v>
      </c>
      <c r="D144" s="47"/>
      <c r="E144" s="47" t="str">
        <f ca="1" t="shared" si="13"/>
        <v>おやつ＆ジュース（300円分）</v>
      </c>
      <c r="F144" s="47"/>
      <c r="G144" s="47"/>
      <c r="H144" s="47"/>
      <c r="I144" s="47" t="s">
        <v>220</v>
      </c>
      <c r="J144" s="47" t="s">
        <v>221</v>
      </c>
      <c r="BE144" s="88"/>
      <c r="BF144" s="88"/>
      <c r="BG144" s="88"/>
      <c r="BH144" s="88"/>
      <c r="BI144" s="88"/>
      <c r="BJ144" s="88"/>
    </row>
    <row r="145" spans="2:62" s="16" customFormat="1" ht="15" customHeight="1">
      <c r="B145" s="47"/>
      <c r="C145" s="47" t="str">
        <f ca="1" t="shared" si="12"/>
        <v>病弱</v>
      </c>
      <c r="D145" s="47"/>
      <c r="E145" s="47">
        <f ca="1" t="shared" si="13"/>
      </c>
      <c r="F145" s="47"/>
      <c r="G145" s="47"/>
      <c r="H145" s="47"/>
      <c r="I145" s="47" t="s">
        <v>222</v>
      </c>
      <c r="J145" s="47" t="s">
        <v>223</v>
      </c>
      <c r="BE145" s="88"/>
      <c r="BF145" s="88"/>
      <c r="BG145" s="88"/>
      <c r="BH145" s="88"/>
      <c r="BI145" s="88"/>
      <c r="BJ145" s="88"/>
    </row>
    <row r="146" spans="2:62" s="16" customFormat="1" ht="15" customHeight="1">
      <c r="B146" s="47"/>
      <c r="C146" s="47" t="str">
        <f ca="1" t="shared" si="12"/>
        <v>貧弱</v>
      </c>
      <c r="D146" s="47"/>
      <c r="E146" s="47">
        <f ca="1" t="shared" si="13"/>
      </c>
      <c r="F146" s="47"/>
      <c r="G146" s="47"/>
      <c r="H146" s="47"/>
      <c r="I146" s="47" t="s">
        <v>224</v>
      </c>
      <c r="J146" s="47" t="s">
        <v>225</v>
      </c>
      <c r="BE146" s="88"/>
      <c r="BF146" s="88"/>
      <c r="BG146" s="88"/>
      <c r="BH146" s="88"/>
      <c r="BI146" s="88"/>
      <c r="BJ146" s="88"/>
    </row>
    <row r="147" spans="2:62" s="16" customFormat="1" ht="15" customHeight="1">
      <c r="B147" s="47"/>
      <c r="C147" s="47" t="str">
        <f ca="1" t="shared" si="12"/>
        <v>不幸</v>
      </c>
      <c r="D147" s="47"/>
      <c r="E147" s="47">
        <f ca="1" t="shared" si="13"/>
      </c>
      <c r="F147" s="47"/>
      <c r="G147" s="47"/>
      <c r="H147" s="47"/>
      <c r="I147" s="47" t="s">
        <v>226</v>
      </c>
      <c r="J147" s="47" t="s">
        <v>227</v>
      </c>
      <c r="BE147" s="88"/>
      <c r="BF147" s="88"/>
      <c r="BG147" s="88"/>
      <c r="BH147" s="88"/>
      <c r="BI147" s="88"/>
      <c r="BJ147" s="88"/>
    </row>
    <row r="148" spans="2:62" s="16" customFormat="1" ht="15" customHeight="1">
      <c r="B148" s="47"/>
      <c r="C148" s="47" t="str">
        <f ca="1" t="shared" si="12"/>
        <v>防御</v>
      </c>
      <c r="D148" s="47"/>
      <c r="E148" s="47">
        <f ca="1" t="shared" si="13"/>
      </c>
      <c r="F148" s="47"/>
      <c r="G148" s="47"/>
      <c r="H148" s="47"/>
      <c r="I148" s="47" t="s">
        <v>228</v>
      </c>
      <c r="J148" s="47" t="s">
        <v>229</v>
      </c>
      <c r="BJ148" s="88"/>
    </row>
    <row r="149" spans="2:62" s="16" customFormat="1" ht="15" customHeight="1">
      <c r="B149" s="47"/>
      <c r="C149" s="47" t="str">
        <f ca="1" t="shared" si="12"/>
        <v>魔道士（黒）</v>
      </c>
      <c r="D149" s="47"/>
      <c r="E149" s="47">
        <f ca="1" t="shared" si="13"/>
      </c>
      <c r="F149" s="47"/>
      <c r="G149" s="47"/>
      <c r="H149" s="47"/>
      <c r="I149" s="47" t="s">
        <v>230</v>
      </c>
      <c r="J149" s="47" t="s">
        <v>231</v>
      </c>
      <c r="BE149" s="88"/>
      <c r="BF149" s="88"/>
      <c r="BG149" s="88"/>
      <c r="BH149" s="88"/>
      <c r="BI149" s="88"/>
      <c r="BJ149" s="88"/>
    </row>
    <row r="150" spans="2:62" s="16" customFormat="1" ht="15" customHeight="1">
      <c r="B150" s="47"/>
      <c r="C150" s="47" t="str">
        <f ca="1" t="shared" si="12"/>
        <v>魔道士（白）</v>
      </c>
      <c r="D150" s="47"/>
      <c r="E150" s="47">
        <f ca="1" t="shared" si="13"/>
      </c>
      <c r="F150" s="47"/>
      <c r="G150" s="47"/>
      <c r="H150" s="47"/>
      <c r="I150" s="47" t="s">
        <v>232</v>
      </c>
      <c r="J150" s="47" t="s">
        <v>233</v>
      </c>
      <c r="BE150" s="88"/>
      <c r="BF150" s="88"/>
      <c r="BG150" s="88"/>
      <c r="BH150" s="88"/>
      <c r="BI150" s="88"/>
      <c r="BJ150" s="88"/>
    </row>
    <row r="151" spans="2:62" s="16" customFormat="1" ht="15" customHeight="1">
      <c r="B151" s="47"/>
      <c r="C151" s="47" t="str">
        <f ca="1" t="shared" si="12"/>
        <v>魔法（アイスストーム）</v>
      </c>
      <c r="D151" s="47"/>
      <c r="E151" s="47">
        <f ca="1" t="shared" si="13"/>
      </c>
      <c r="F151" s="47"/>
      <c r="G151" s="47"/>
      <c r="H151" s="47"/>
      <c r="I151" s="47" t="s">
        <v>234</v>
      </c>
      <c r="J151" s="47" t="s">
        <v>235</v>
      </c>
      <c r="BE151" s="88"/>
      <c r="BF151" s="88"/>
      <c r="BG151" s="88"/>
      <c r="BH151" s="88"/>
      <c r="BI151" s="88"/>
      <c r="BJ151" s="88"/>
    </row>
    <row r="152" spans="2:62" s="16" customFormat="1" ht="15" customHeight="1">
      <c r="B152" s="47"/>
      <c r="C152" s="47" t="str">
        <f ca="1" t="shared" si="12"/>
        <v>魔法（サモンゲート）</v>
      </c>
      <c r="D152" s="47"/>
      <c r="E152" s="47">
        <f ca="1" t="shared" si="13"/>
      </c>
      <c r="F152" s="47"/>
      <c r="G152" s="47"/>
      <c r="H152" s="47"/>
      <c r="I152" s="47" t="s">
        <v>236</v>
      </c>
      <c r="J152" s="47" t="s">
        <v>237</v>
      </c>
      <c r="BE152" s="88"/>
      <c r="BF152" s="88"/>
      <c r="BG152" s="88"/>
      <c r="BH152" s="88"/>
      <c r="BI152" s="88"/>
      <c r="BJ152" s="88"/>
    </row>
    <row r="153" spans="2:62" s="16" customFormat="1" ht="15" customHeight="1">
      <c r="B153" s="47"/>
      <c r="C153" s="47" t="str">
        <f ca="1" t="shared" si="12"/>
        <v>魔法（スリープ）</v>
      </c>
      <c r="D153" s="47"/>
      <c r="E153" s="47">
        <f ca="1" t="shared" si="13"/>
      </c>
      <c r="F153" s="47"/>
      <c r="G153" s="47"/>
      <c r="H153" s="47"/>
      <c r="I153" s="47" t="s">
        <v>238</v>
      </c>
      <c r="J153" s="47" t="s">
        <v>239</v>
      </c>
      <c r="BE153" s="88"/>
      <c r="BF153" s="88"/>
      <c r="BG153" s="88"/>
      <c r="BH153" s="88"/>
      <c r="BI153" s="88"/>
      <c r="BJ153" s="88"/>
    </row>
    <row r="154" spans="2:62" s="16" customFormat="1" ht="15" customHeight="1">
      <c r="B154" s="47"/>
      <c r="C154" s="47" t="str">
        <f ca="1" t="shared" si="12"/>
        <v>魔法（ファイヤーボール）</v>
      </c>
      <c r="D154" s="47"/>
      <c r="E154" s="47">
        <f ca="1" t="shared" si="13"/>
      </c>
      <c r="F154" s="47"/>
      <c r="G154" s="47"/>
      <c r="H154" s="47"/>
      <c r="I154" s="47" t="s">
        <v>240</v>
      </c>
      <c r="J154" s="47" t="s">
        <v>241</v>
      </c>
      <c r="BE154" s="88"/>
      <c r="BF154" s="88"/>
      <c r="BG154" s="88"/>
      <c r="BH154" s="88"/>
      <c r="BI154" s="88"/>
      <c r="BJ154" s="88"/>
    </row>
    <row r="155" spans="2:62" s="16" customFormat="1" ht="15" customHeight="1">
      <c r="B155" s="47"/>
      <c r="C155" s="47" t="str">
        <f ca="1" t="shared" si="12"/>
        <v>魔法（マジックシールド）</v>
      </c>
      <c r="D155" s="47"/>
      <c r="E155" s="47">
        <f ca="1" t="shared" si="13"/>
      </c>
      <c r="F155" s="47"/>
      <c r="G155" s="47"/>
      <c r="H155" s="47"/>
      <c r="I155" s="47" t="s">
        <v>242</v>
      </c>
      <c r="J155" s="47" t="s">
        <v>243</v>
      </c>
      <c r="BE155" s="88"/>
      <c r="BF155" s="88"/>
      <c r="BG155" s="88"/>
      <c r="BH155" s="88"/>
      <c r="BI155" s="88"/>
      <c r="BJ155" s="88"/>
    </row>
    <row r="156" spans="2:62" s="16" customFormat="1" ht="15" customHeight="1">
      <c r="B156" s="47"/>
      <c r="C156" s="47" t="str">
        <f ca="1" t="shared" si="12"/>
        <v>魔法（マジックミサイル）</v>
      </c>
      <c r="D156" s="47"/>
      <c r="E156" s="47">
        <f ca="1" t="shared" si="13"/>
      </c>
      <c r="F156" s="47"/>
      <c r="G156" s="47"/>
      <c r="H156" s="47"/>
      <c r="I156" s="47" t="s">
        <v>244</v>
      </c>
      <c r="J156" s="47" t="s">
        <v>245</v>
      </c>
      <c r="BE156" s="88"/>
      <c r="BF156" s="88"/>
      <c r="BG156" s="88"/>
      <c r="BH156" s="88"/>
      <c r="BI156" s="88"/>
      <c r="BJ156" s="88"/>
    </row>
    <row r="157" spans="2:62" s="16" customFormat="1" ht="15" customHeight="1">
      <c r="B157" s="47"/>
      <c r="C157" s="47" t="str">
        <f ca="1" t="shared" si="12"/>
        <v>魔法（ライトニング）</v>
      </c>
      <c r="D157" s="47"/>
      <c r="E157" s="47">
        <f ca="1" t="shared" si="13"/>
      </c>
      <c r="F157" s="47"/>
      <c r="G157" s="47"/>
      <c r="H157" s="47"/>
      <c r="I157" s="47" t="s">
        <v>246</v>
      </c>
      <c r="J157" s="47" t="s">
        <v>247</v>
      </c>
      <c r="BE157" s="88"/>
      <c r="BF157" s="88"/>
      <c r="BG157" s="88"/>
      <c r="BH157" s="88"/>
      <c r="BI157" s="88"/>
      <c r="BJ157" s="88"/>
    </row>
    <row r="158" spans="2:62" s="16" customFormat="1" ht="15" customHeight="1">
      <c r="B158" s="47"/>
      <c r="C158" s="47" t="str">
        <f ca="1" t="shared" si="12"/>
        <v>魔法（ウインド）</v>
      </c>
      <c r="D158" s="47"/>
      <c r="E158" s="47">
        <f ca="1" t="shared" si="13"/>
      </c>
      <c r="F158" s="47"/>
      <c r="G158" s="47"/>
      <c r="H158" s="47"/>
      <c r="I158" s="47" t="s">
        <v>248</v>
      </c>
      <c r="J158" s="47" t="s">
        <v>249</v>
      </c>
      <c r="BE158" s="88"/>
      <c r="BF158" s="88"/>
      <c r="BG158" s="88"/>
      <c r="BH158" s="88"/>
      <c r="BI158" s="88"/>
      <c r="BJ158" s="88"/>
    </row>
    <row r="159" spans="2:62" s="16" customFormat="1" ht="15" customHeight="1">
      <c r="B159" s="47"/>
      <c r="C159" s="47" t="str">
        <f ca="1" t="shared" si="12"/>
        <v>魔法（キュアマインド）</v>
      </c>
      <c r="D159" s="47"/>
      <c r="E159" s="47">
        <f ca="1" t="shared" si="13"/>
      </c>
      <c r="F159" s="47"/>
      <c r="G159" s="47"/>
      <c r="H159" s="47"/>
      <c r="I159" s="47" t="s">
        <v>250</v>
      </c>
      <c r="J159" s="47" t="s">
        <v>251</v>
      </c>
      <c r="BE159" s="88"/>
      <c r="BF159" s="88"/>
      <c r="BG159" s="88"/>
      <c r="BH159" s="88"/>
      <c r="BI159" s="88"/>
      <c r="BJ159" s="88"/>
    </row>
    <row r="160" spans="2:62" s="16" customFormat="1" ht="15" customHeight="1">
      <c r="B160" s="47"/>
      <c r="C160" s="47" t="str">
        <f ca="1" t="shared" si="12"/>
        <v>魔法（デスベルマジック）</v>
      </c>
      <c r="D160" s="47"/>
      <c r="E160" s="47">
        <f ca="1" t="shared" si="13"/>
      </c>
      <c r="F160" s="47"/>
      <c r="G160" s="47"/>
      <c r="H160" s="47"/>
      <c r="I160" s="47" t="s">
        <v>252</v>
      </c>
      <c r="J160" s="47" t="s">
        <v>253</v>
      </c>
      <c r="BE160" s="88"/>
      <c r="BF160" s="88"/>
      <c r="BG160" s="88"/>
      <c r="BH160" s="88"/>
      <c r="BI160" s="88"/>
      <c r="BJ160" s="88"/>
    </row>
    <row r="161" spans="2:62" s="16" customFormat="1" ht="15" customHeight="1">
      <c r="B161" s="47"/>
      <c r="C161" s="47" t="str">
        <f ca="1" t="shared" si="12"/>
        <v>魔法（パニッシュッ）</v>
      </c>
      <c r="D161" s="47"/>
      <c r="E161" s="47">
        <f ca="1" t="shared" si="13"/>
      </c>
      <c r="F161" s="47"/>
      <c r="G161" s="47"/>
      <c r="H161" s="47"/>
      <c r="I161" s="47" t="s">
        <v>254</v>
      </c>
      <c r="J161" s="47" t="s">
        <v>255</v>
      </c>
      <c r="BE161" s="88"/>
      <c r="BF161" s="88"/>
      <c r="BG161" s="88"/>
      <c r="BH161" s="88"/>
      <c r="BI161" s="88"/>
      <c r="BJ161" s="88"/>
    </row>
    <row r="162" spans="2:62" s="16" customFormat="1" ht="15" customHeight="1">
      <c r="B162" s="47"/>
      <c r="C162" s="47" t="str">
        <f ca="1" t="shared" si="12"/>
        <v>魔法（バリア）</v>
      </c>
      <c r="D162" s="47"/>
      <c r="E162" s="47">
        <f ca="1" t="shared" si="13"/>
      </c>
      <c r="F162" s="47"/>
      <c r="G162" s="47"/>
      <c r="H162" s="47"/>
      <c r="I162" s="47" t="s">
        <v>256</v>
      </c>
      <c r="J162" s="47" t="s">
        <v>257</v>
      </c>
      <c r="BE162" s="88"/>
      <c r="BF162" s="88"/>
      <c r="BG162" s="88"/>
      <c r="BH162" s="88"/>
      <c r="BI162" s="88"/>
      <c r="BJ162" s="88"/>
    </row>
    <row r="163" spans="2:62" s="16" customFormat="1" ht="15" customHeight="1">
      <c r="B163" s="47"/>
      <c r="C163" s="47" t="str">
        <f ca="1" t="shared" si="12"/>
        <v>魔法（ヒーリング）</v>
      </c>
      <c r="D163" s="47"/>
      <c r="E163" s="47">
        <f ca="1" t="shared" si="13"/>
      </c>
      <c r="F163" s="47"/>
      <c r="G163" s="47"/>
      <c r="H163" s="47"/>
      <c r="I163" s="47" t="s">
        <v>258</v>
      </c>
      <c r="J163" s="47" t="s">
        <v>259</v>
      </c>
      <c r="BE163" s="88"/>
      <c r="BF163" s="88"/>
      <c r="BG163" s="88"/>
      <c r="BH163" s="88"/>
      <c r="BI163" s="88"/>
      <c r="BJ163" s="88"/>
    </row>
    <row r="164" spans="2:62" s="16" customFormat="1" ht="15" customHeight="1">
      <c r="B164" s="47"/>
      <c r="C164" s="47" t="str">
        <f ca="1" t="shared" si="12"/>
        <v>魔法（ブレス）</v>
      </c>
      <c r="D164" s="47"/>
      <c r="E164" s="47">
        <f ca="1" t="shared" si="13"/>
      </c>
      <c r="F164" s="47"/>
      <c r="G164" s="47"/>
      <c r="H164" s="47"/>
      <c r="I164" s="47" t="s">
        <v>260</v>
      </c>
      <c r="J164" s="47" t="s">
        <v>261</v>
      </c>
      <c r="BJ164" s="88"/>
    </row>
    <row r="165" spans="2:62" s="16" customFormat="1" ht="15" customHeight="1">
      <c r="B165" s="47"/>
      <c r="C165" s="47" t="str">
        <f ca="1" t="shared" si="12"/>
        <v>魔法（プロテクション）</v>
      </c>
      <c r="D165" s="47"/>
      <c r="E165" s="47">
        <f ca="1" t="shared" si="13"/>
      </c>
      <c r="F165" s="47"/>
      <c r="G165" s="47"/>
      <c r="H165" s="47"/>
      <c r="I165" s="47" t="s">
        <v>262</v>
      </c>
      <c r="J165" s="47" t="s">
        <v>263</v>
      </c>
      <c r="BE165" s="88"/>
      <c r="BF165" s="88"/>
      <c r="BG165" s="88"/>
      <c r="BH165" s="88"/>
      <c r="BI165" s="88"/>
      <c r="BJ165" s="88"/>
    </row>
    <row r="166" spans="2:62" s="16" customFormat="1" ht="15" customHeight="1">
      <c r="B166" s="47"/>
      <c r="C166" s="47" t="str">
        <f ca="1" t="shared" si="12"/>
        <v>魔法（リカバリー）</v>
      </c>
      <c r="D166" s="47"/>
      <c r="E166" s="47">
        <f ca="1" t="shared" si="13"/>
      </c>
      <c r="F166" s="47"/>
      <c r="G166" s="47"/>
      <c r="H166" s="47"/>
      <c r="I166" s="47" t="s">
        <v>264</v>
      </c>
      <c r="J166" s="47" t="s">
        <v>265</v>
      </c>
      <c r="BE166" s="88"/>
      <c r="BF166" s="88"/>
      <c r="BG166" s="88"/>
      <c r="BH166" s="88"/>
      <c r="BI166" s="88"/>
      <c r="BJ166" s="88"/>
    </row>
    <row r="167" spans="2:62" s="16" customFormat="1" ht="15" customHeight="1">
      <c r="B167" s="47"/>
      <c r="C167" s="47" t="str">
        <f ca="1" t="shared" si="12"/>
        <v>まぬけ</v>
      </c>
      <c r="D167" s="47"/>
      <c r="E167" s="47">
        <f ca="1" t="shared" si="13"/>
      </c>
      <c r="F167" s="47"/>
      <c r="G167" s="47"/>
      <c r="H167" s="47"/>
      <c r="I167" s="47" t="s">
        <v>266</v>
      </c>
      <c r="J167" s="47" t="s">
        <v>267</v>
      </c>
      <c r="BE167" s="88"/>
      <c r="BF167" s="88"/>
      <c r="BG167" s="88"/>
      <c r="BH167" s="88"/>
      <c r="BI167" s="88"/>
      <c r="BJ167" s="88"/>
    </row>
    <row r="168" spans="2:62" s="16" customFormat="1" ht="15" customHeight="1">
      <c r="B168" s="47"/>
      <c r="C168" s="47" t="str">
        <f aca="true" ca="1" t="shared" si="14" ref="C168:C199">IF(INDIRECT(CONCATENATE($K$111,C$103,$K$116,$J168))=0,"",IF(OR(INDIRECT(CONCATENATE($K$111,C$103,$K$116,$I168))=0,INDIRECT(CONCATENATE($K$111,C$103,$K$116,$I168))=$F$95),INDIRECT(CONCATENATE($K$111,C$103,$K$116,$J168)),""))</f>
        <v>身代わり</v>
      </c>
      <c r="D168" s="47"/>
      <c r="E168" s="47">
        <f aca="true" ca="1" t="shared" si="15" ref="E168:E199">IF(INDIRECT(CONCATENATE($K$111,E$103,$K$116,$J168))=0,"",INDIRECT(CONCATENATE($K$111,E$103,$K$116,$J168)))</f>
      </c>
      <c r="F168" s="47"/>
      <c r="G168" s="47"/>
      <c r="H168" s="47"/>
      <c r="I168" s="47" t="s">
        <v>268</v>
      </c>
      <c r="J168" s="47" t="s">
        <v>269</v>
      </c>
      <c r="BE168" s="88"/>
      <c r="BF168" s="88"/>
      <c r="BG168" s="88"/>
      <c r="BH168" s="88"/>
      <c r="BI168" s="88"/>
      <c r="BJ168" s="88"/>
    </row>
    <row r="169" spans="2:62" s="16" customFormat="1" ht="15" customHeight="1">
      <c r="B169" s="47"/>
      <c r="C169" s="47" t="str">
        <f ca="1" t="shared" si="14"/>
        <v>メンテナンス（旧整備）</v>
      </c>
      <c r="D169" s="47"/>
      <c r="E169" s="47">
        <f ca="1" t="shared" si="15"/>
      </c>
      <c r="F169" s="47"/>
      <c r="G169" s="47"/>
      <c r="H169" s="47"/>
      <c r="I169" s="47" t="s">
        <v>270</v>
      </c>
      <c r="J169" s="47" t="s">
        <v>271</v>
      </c>
      <c r="BE169" s="88"/>
      <c r="BF169" s="88"/>
      <c r="BG169" s="88"/>
      <c r="BH169" s="88"/>
      <c r="BI169" s="88"/>
      <c r="BJ169" s="88"/>
    </row>
    <row r="170" spans="2:62" s="16" customFormat="1" ht="15" customHeight="1">
      <c r="B170" s="47"/>
      <c r="C170" s="47" t="str">
        <f ca="1" t="shared" si="14"/>
        <v>友情</v>
      </c>
      <c r="D170" s="47"/>
      <c r="E170" s="47">
        <f ca="1" t="shared" si="15"/>
      </c>
      <c r="F170" s="47"/>
      <c r="G170" s="47"/>
      <c r="H170" s="47"/>
      <c r="I170" s="47" t="s">
        <v>272</v>
      </c>
      <c r="J170" s="47" t="s">
        <v>273</v>
      </c>
      <c r="BE170" s="88"/>
      <c r="BF170" s="88"/>
      <c r="BG170" s="88"/>
      <c r="BH170" s="88"/>
      <c r="BI170" s="88"/>
      <c r="BJ170" s="88"/>
    </row>
    <row r="171" spans="2:62" s="16" customFormat="1" ht="15" customHeight="1">
      <c r="B171" s="47"/>
      <c r="C171" s="47" t="str">
        <f ca="1" t="shared" si="14"/>
        <v>弱気</v>
      </c>
      <c r="D171" s="47"/>
      <c r="E171" s="47">
        <f ca="1" t="shared" si="15"/>
      </c>
      <c r="F171" s="47"/>
      <c r="G171" s="47"/>
      <c r="H171" s="47"/>
      <c r="I171" s="47" t="s">
        <v>274</v>
      </c>
      <c r="J171" s="47" t="s">
        <v>275</v>
      </c>
      <c r="BE171" s="88"/>
      <c r="BF171" s="88"/>
      <c r="BG171" s="88"/>
      <c r="BH171" s="88"/>
      <c r="BI171" s="88"/>
      <c r="BJ171" s="88"/>
    </row>
    <row r="172" spans="2:62" s="16" customFormat="1" ht="15" customHeight="1">
      <c r="B172" s="47"/>
      <c r="C172" s="47" t="str">
        <f ca="1" t="shared" si="14"/>
        <v>料理</v>
      </c>
      <c r="D172" s="47"/>
      <c r="E172" s="47">
        <f ca="1" t="shared" si="15"/>
      </c>
      <c r="F172" s="47"/>
      <c r="G172" s="47"/>
      <c r="H172" s="47"/>
      <c r="I172" s="47" t="s">
        <v>276</v>
      </c>
      <c r="J172" s="47" t="s">
        <v>277</v>
      </c>
      <c r="BE172" s="88"/>
      <c r="BF172" s="88"/>
      <c r="BG172" s="88"/>
      <c r="BH172" s="88"/>
      <c r="BI172" s="88"/>
      <c r="BJ172" s="88"/>
    </row>
    <row r="173" spans="2:62" s="16" customFormat="1" ht="15" customHeight="1">
      <c r="B173" s="47"/>
      <c r="C173" s="47" t="str">
        <f ca="1" t="shared" si="14"/>
        <v>冷血</v>
      </c>
      <c r="D173" s="47"/>
      <c r="E173" s="47">
        <f ca="1" t="shared" si="15"/>
      </c>
      <c r="F173" s="47"/>
      <c r="G173" s="47"/>
      <c r="H173" s="47"/>
      <c r="I173" s="47" t="s">
        <v>278</v>
      </c>
      <c r="J173" s="47" t="s">
        <v>279</v>
      </c>
      <c r="BE173" s="88"/>
      <c r="BF173" s="88"/>
      <c r="BG173" s="88"/>
      <c r="BH173" s="88"/>
      <c r="BI173" s="88"/>
      <c r="BJ173" s="88"/>
    </row>
    <row r="174" spans="2:62" s="16" customFormat="1" ht="15" customHeight="1">
      <c r="B174" s="47"/>
      <c r="C174" s="47">
        <f ca="1" t="shared" si="14"/>
      </c>
      <c r="D174" s="47"/>
      <c r="E174" s="47">
        <f ca="1" t="shared" si="15"/>
      </c>
      <c r="F174" s="47"/>
      <c r="G174" s="47"/>
      <c r="H174" s="47"/>
      <c r="I174" s="47" t="s">
        <v>280</v>
      </c>
      <c r="J174" s="47" t="s">
        <v>281</v>
      </c>
      <c r="BE174" s="88"/>
      <c r="BF174" s="88"/>
      <c r="BG174" s="88"/>
      <c r="BH174" s="88"/>
      <c r="BI174" s="88"/>
      <c r="BJ174" s="88"/>
    </row>
    <row r="175" spans="2:62" s="16" customFormat="1" ht="15" customHeight="1">
      <c r="B175" s="47"/>
      <c r="C175" s="47">
        <f ca="1" t="shared" si="14"/>
      </c>
      <c r="D175" s="47"/>
      <c r="E175" s="47">
        <f ca="1" t="shared" si="15"/>
      </c>
      <c r="F175" s="47"/>
      <c r="G175" s="47"/>
      <c r="H175" s="47"/>
      <c r="I175" s="47" t="s">
        <v>282</v>
      </c>
      <c r="J175" s="47" t="s">
        <v>283</v>
      </c>
      <c r="BE175" s="88"/>
      <c r="BF175" s="88"/>
      <c r="BG175" s="88"/>
      <c r="BH175" s="88"/>
      <c r="BI175" s="88"/>
      <c r="BJ175" s="88"/>
    </row>
    <row r="176" spans="2:62" s="16" customFormat="1" ht="15" customHeight="1">
      <c r="B176" s="47"/>
      <c r="C176" s="47">
        <f ca="1" t="shared" si="14"/>
      </c>
      <c r="D176" s="47"/>
      <c r="E176" s="47">
        <f ca="1" t="shared" si="15"/>
      </c>
      <c r="F176" s="47"/>
      <c r="G176" s="47"/>
      <c r="H176" s="47"/>
      <c r="I176" s="47" t="s">
        <v>284</v>
      </c>
      <c r="J176" s="47" t="s">
        <v>285</v>
      </c>
      <c r="BE176" s="88"/>
      <c r="BF176" s="88"/>
      <c r="BG176" s="88"/>
      <c r="BH176" s="88"/>
      <c r="BI176" s="88"/>
      <c r="BJ176" s="88"/>
    </row>
    <row r="177" spans="2:62" s="16" customFormat="1" ht="15" customHeight="1">
      <c r="B177" s="47"/>
      <c r="C177" s="47">
        <f ca="1" t="shared" si="14"/>
      </c>
      <c r="D177" s="47"/>
      <c r="E177" s="47">
        <f ca="1" t="shared" si="15"/>
      </c>
      <c r="F177" s="47"/>
      <c r="G177" s="47"/>
      <c r="H177" s="47"/>
      <c r="I177" s="47" t="s">
        <v>286</v>
      </c>
      <c r="J177" s="47" t="s">
        <v>287</v>
      </c>
      <c r="BE177" s="88"/>
      <c r="BF177" s="88"/>
      <c r="BG177" s="88"/>
      <c r="BH177" s="88"/>
      <c r="BI177" s="88"/>
      <c r="BJ177" s="88"/>
    </row>
    <row r="178" spans="2:62" s="16" customFormat="1" ht="15" customHeight="1">
      <c r="B178" s="47"/>
      <c r="C178" s="47">
        <f ca="1" t="shared" si="14"/>
      </c>
      <c r="D178" s="47"/>
      <c r="E178" s="47">
        <f ca="1" t="shared" si="15"/>
      </c>
      <c r="F178" s="47"/>
      <c r="G178" s="47"/>
      <c r="H178" s="47"/>
      <c r="I178" s="47" t="s">
        <v>288</v>
      </c>
      <c r="J178" s="47" t="s">
        <v>289</v>
      </c>
      <c r="BE178" s="88"/>
      <c r="BF178" s="88"/>
      <c r="BG178" s="88"/>
      <c r="BH178" s="88"/>
      <c r="BI178" s="88"/>
      <c r="BJ178" s="88"/>
    </row>
    <row r="179" spans="2:62" s="16" customFormat="1" ht="15" customHeight="1">
      <c r="B179" s="47"/>
      <c r="C179" s="47">
        <f ca="1" t="shared" si="14"/>
      </c>
      <c r="D179" s="47"/>
      <c r="E179" s="47">
        <f ca="1" t="shared" si="15"/>
      </c>
      <c r="F179" s="47"/>
      <c r="G179" s="47"/>
      <c r="H179" s="47"/>
      <c r="I179" s="47" t="s">
        <v>290</v>
      </c>
      <c r="J179" s="47" t="s">
        <v>291</v>
      </c>
      <c r="BE179" s="88"/>
      <c r="BF179" s="88"/>
      <c r="BG179" s="88"/>
      <c r="BH179" s="88"/>
      <c r="BI179" s="88"/>
      <c r="BJ179" s="88"/>
    </row>
    <row r="180" spans="2:62" s="16" customFormat="1" ht="15" customHeight="1">
      <c r="B180" s="47"/>
      <c r="C180" s="47">
        <f ca="1" t="shared" si="14"/>
      </c>
      <c r="D180" s="47"/>
      <c r="E180" s="47">
        <f ca="1" t="shared" si="15"/>
      </c>
      <c r="F180" s="47"/>
      <c r="G180" s="47"/>
      <c r="H180" s="47"/>
      <c r="I180" s="47" t="s">
        <v>292</v>
      </c>
      <c r="J180" s="47" t="s">
        <v>293</v>
      </c>
      <c r="BE180" s="88"/>
      <c r="BF180" s="88"/>
      <c r="BG180" s="88"/>
      <c r="BH180" s="88"/>
      <c r="BI180" s="88"/>
      <c r="BJ180" s="88"/>
    </row>
    <row r="181" spans="2:62" s="16" customFormat="1" ht="15" customHeight="1">
      <c r="B181" s="47"/>
      <c r="C181" s="47">
        <f ca="1" t="shared" si="14"/>
      </c>
      <c r="D181" s="47"/>
      <c r="E181" s="47">
        <f ca="1" t="shared" si="15"/>
      </c>
      <c r="F181" s="47"/>
      <c r="G181" s="47"/>
      <c r="H181" s="47"/>
      <c r="I181" s="47" t="s">
        <v>294</v>
      </c>
      <c r="J181" s="47" t="s">
        <v>295</v>
      </c>
      <c r="BJ181" s="88"/>
    </row>
    <row r="182" spans="2:62" s="16" customFormat="1" ht="15" customHeight="1">
      <c r="B182" s="47"/>
      <c r="C182" s="47">
        <f ca="1" t="shared" si="14"/>
      </c>
      <c r="D182" s="47"/>
      <c r="E182" s="47">
        <f ca="1" t="shared" si="15"/>
      </c>
      <c r="F182" s="47"/>
      <c r="G182" s="47"/>
      <c r="H182" s="47"/>
      <c r="I182" s="47" t="s">
        <v>296</v>
      </c>
      <c r="J182" s="47" t="s">
        <v>297</v>
      </c>
      <c r="BJ182" s="88"/>
    </row>
    <row r="183" spans="2:62" s="16" customFormat="1" ht="15" customHeight="1">
      <c r="B183" s="47"/>
      <c r="C183" s="47">
        <f ca="1" t="shared" si="14"/>
      </c>
      <c r="D183" s="47"/>
      <c r="E183" s="47">
        <f ca="1" t="shared" si="15"/>
      </c>
      <c r="F183" s="47"/>
      <c r="G183" s="47"/>
      <c r="H183" s="47"/>
      <c r="I183" s="47" t="s">
        <v>298</v>
      </c>
      <c r="J183" s="47" t="s">
        <v>299</v>
      </c>
      <c r="BJ183" s="88"/>
    </row>
    <row r="184" spans="2:62" s="16" customFormat="1" ht="15" customHeight="1">
      <c r="B184" s="47"/>
      <c r="C184" s="47">
        <f ca="1" t="shared" si="14"/>
      </c>
      <c r="D184" s="47"/>
      <c r="E184" s="47">
        <f ca="1" t="shared" si="15"/>
      </c>
      <c r="F184" s="47"/>
      <c r="G184" s="47"/>
      <c r="H184" s="47"/>
      <c r="I184" s="47" t="s">
        <v>300</v>
      </c>
      <c r="J184" s="47" t="s">
        <v>301</v>
      </c>
      <c r="BJ184" s="88"/>
    </row>
    <row r="185" spans="2:62" s="16" customFormat="1" ht="15" customHeight="1">
      <c r="B185" s="47"/>
      <c r="C185" s="47">
        <f ca="1" t="shared" si="14"/>
      </c>
      <c r="D185" s="47"/>
      <c r="E185" s="47">
        <f ca="1" t="shared" si="15"/>
      </c>
      <c r="F185" s="47"/>
      <c r="G185" s="47"/>
      <c r="H185" s="47"/>
      <c r="I185" s="47" t="s">
        <v>302</v>
      </c>
      <c r="J185" s="47" t="s">
        <v>303</v>
      </c>
      <c r="BJ185" s="88"/>
    </row>
    <row r="186" spans="2:62" s="16" customFormat="1" ht="15" customHeight="1">
      <c r="B186" s="47"/>
      <c r="C186" s="47">
        <f ca="1" t="shared" si="14"/>
      </c>
      <c r="D186" s="47"/>
      <c r="E186" s="47">
        <f ca="1" t="shared" si="15"/>
      </c>
      <c r="F186" s="47"/>
      <c r="G186" s="47"/>
      <c r="H186" s="47"/>
      <c r="I186" s="47" t="s">
        <v>304</v>
      </c>
      <c r="J186" s="47" t="s">
        <v>305</v>
      </c>
      <c r="BJ186" s="88"/>
    </row>
    <row r="187" spans="2:62" s="16" customFormat="1" ht="15" customHeight="1">
      <c r="B187" s="47"/>
      <c r="C187" s="47">
        <f ca="1" t="shared" si="14"/>
      </c>
      <c r="D187" s="47"/>
      <c r="E187" s="47">
        <f ca="1" t="shared" si="15"/>
      </c>
      <c r="F187" s="47"/>
      <c r="G187" s="47"/>
      <c r="H187" s="47"/>
      <c r="I187" s="47" t="s">
        <v>306</v>
      </c>
      <c r="J187" s="47" t="s">
        <v>307</v>
      </c>
      <c r="BJ187" s="88"/>
    </row>
    <row r="188" spans="2:62" s="16" customFormat="1" ht="15" customHeight="1">
      <c r="B188" s="47"/>
      <c r="C188" s="47">
        <f ca="1" t="shared" si="14"/>
      </c>
      <c r="D188" s="47"/>
      <c r="E188" s="47">
        <f ca="1" t="shared" si="15"/>
      </c>
      <c r="F188" s="47"/>
      <c r="G188" s="47"/>
      <c r="H188" s="47"/>
      <c r="I188" s="47" t="s">
        <v>308</v>
      </c>
      <c r="J188" s="47" t="s">
        <v>309</v>
      </c>
      <c r="BJ188" s="88"/>
    </row>
    <row r="189" spans="2:62" s="16" customFormat="1" ht="15" customHeight="1">
      <c r="B189" s="47"/>
      <c r="C189" s="47">
        <f ca="1" t="shared" si="14"/>
      </c>
      <c r="D189" s="47"/>
      <c r="E189" s="47">
        <f ca="1" t="shared" si="15"/>
      </c>
      <c r="F189" s="47"/>
      <c r="G189" s="47"/>
      <c r="H189" s="47"/>
      <c r="I189" s="47" t="s">
        <v>310</v>
      </c>
      <c r="J189" s="47" t="s">
        <v>311</v>
      </c>
      <c r="BJ189" s="88"/>
    </row>
    <row r="190" spans="2:62" s="16" customFormat="1" ht="15" customHeight="1">
      <c r="B190" s="47"/>
      <c r="C190" s="47">
        <f ca="1" t="shared" si="14"/>
      </c>
      <c r="D190" s="47"/>
      <c r="E190" s="47">
        <f ca="1" t="shared" si="15"/>
      </c>
      <c r="F190" s="47"/>
      <c r="G190" s="47"/>
      <c r="H190" s="47"/>
      <c r="I190" s="47" t="s">
        <v>312</v>
      </c>
      <c r="J190" s="47" t="s">
        <v>313</v>
      </c>
      <c r="BJ190" s="88"/>
    </row>
    <row r="191" spans="2:62" s="16" customFormat="1" ht="15" customHeight="1">
      <c r="B191" s="47"/>
      <c r="C191" s="47">
        <f ca="1" t="shared" si="14"/>
      </c>
      <c r="D191" s="47"/>
      <c r="E191" s="47">
        <f ca="1" t="shared" si="15"/>
      </c>
      <c r="F191" s="47"/>
      <c r="G191" s="47"/>
      <c r="H191" s="47"/>
      <c r="I191" s="47" t="s">
        <v>314</v>
      </c>
      <c r="J191" s="47" t="s">
        <v>315</v>
      </c>
      <c r="BE191" s="88"/>
      <c r="BF191" s="88"/>
      <c r="BG191" s="88"/>
      <c r="BH191" s="88"/>
      <c r="BI191" s="88"/>
      <c r="BJ191" s="88"/>
    </row>
    <row r="192" spans="2:62" s="16" customFormat="1" ht="15" customHeight="1">
      <c r="B192" s="47"/>
      <c r="C192" s="47">
        <f ca="1" t="shared" si="14"/>
      </c>
      <c r="D192" s="47"/>
      <c r="E192" s="47">
        <f ca="1" t="shared" si="15"/>
      </c>
      <c r="F192" s="47"/>
      <c r="G192" s="47"/>
      <c r="H192" s="47"/>
      <c r="I192" s="47" t="s">
        <v>316</v>
      </c>
      <c r="J192" s="47" t="s">
        <v>317</v>
      </c>
      <c r="BE192" s="88"/>
      <c r="BF192" s="88"/>
      <c r="BG192" s="88"/>
      <c r="BH192" s="88"/>
      <c r="BI192" s="88"/>
      <c r="BJ192" s="88"/>
    </row>
    <row r="193" spans="2:62" s="16" customFormat="1" ht="15" customHeight="1">
      <c r="B193" s="47"/>
      <c r="C193" s="47">
        <f ca="1" t="shared" si="14"/>
      </c>
      <c r="D193" s="47"/>
      <c r="E193" s="47">
        <f ca="1" t="shared" si="15"/>
      </c>
      <c r="F193" s="47"/>
      <c r="G193" s="47"/>
      <c r="H193" s="47"/>
      <c r="I193" s="47" t="s">
        <v>318</v>
      </c>
      <c r="J193" s="47" t="s">
        <v>319</v>
      </c>
      <c r="BE193" s="88"/>
      <c r="BF193" s="88"/>
      <c r="BG193" s="88"/>
      <c r="BH193" s="88"/>
      <c r="BI193" s="88"/>
      <c r="BJ193" s="88"/>
    </row>
    <row r="194" spans="2:62" s="16" customFormat="1" ht="15" customHeight="1">
      <c r="B194" s="47"/>
      <c r="C194" s="47">
        <f ca="1" t="shared" si="14"/>
      </c>
      <c r="D194" s="47"/>
      <c r="E194" s="47">
        <f ca="1" t="shared" si="15"/>
      </c>
      <c r="F194" s="47"/>
      <c r="G194" s="47"/>
      <c r="H194" s="47"/>
      <c r="I194" s="47" t="s">
        <v>320</v>
      </c>
      <c r="J194" s="47" t="s">
        <v>321</v>
      </c>
      <c r="BE194" s="88"/>
      <c r="BF194" s="88"/>
      <c r="BG194" s="88"/>
      <c r="BH194" s="88"/>
      <c r="BI194" s="88"/>
      <c r="BJ194" s="88"/>
    </row>
    <row r="195" spans="2:62" s="16" customFormat="1" ht="15" customHeight="1">
      <c r="B195" s="47"/>
      <c r="C195" s="47">
        <f ca="1" t="shared" si="14"/>
      </c>
      <c r="D195" s="47"/>
      <c r="E195" s="47">
        <f ca="1" t="shared" si="15"/>
      </c>
      <c r="F195" s="47"/>
      <c r="G195" s="47"/>
      <c r="H195" s="47"/>
      <c r="I195" s="47" t="s">
        <v>322</v>
      </c>
      <c r="J195" s="47" t="s">
        <v>323</v>
      </c>
      <c r="BE195" s="88"/>
      <c r="BF195" s="88"/>
      <c r="BG195" s="88"/>
      <c r="BH195" s="88"/>
      <c r="BI195" s="88"/>
      <c r="BJ195" s="88"/>
    </row>
    <row r="196" spans="2:62" s="16" customFormat="1" ht="15" customHeight="1">
      <c r="B196" s="47"/>
      <c r="C196" s="47">
        <f ca="1" t="shared" si="14"/>
      </c>
      <c r="D196" s="47"/>
      <c r="E196" s="47">
        <f ca="1" t="shared" si="15"/>
      </c>
      <c r="F196" s="47"/>
      <c r="G196" s="47"/>
      <c r="H196" s="47"/>
      <c r="I196" s="47" t="s">
        <v>324</v>
      </c>
      <c r="J196" s="47" t="s">
        <v>325</v>
      </c>
      <c r="BE196" s="88"/>
      <c r="BF196" s="88"/>
      <c r="BG196" s="88"/>
      <c r="BH196" s="88"/>
      <c r="BI196" s="88"/>
      <c r="BJ196" s="88"/>
    </row>
    <row r="197" spans="2:62" s="16" customFormat="1" ht="15" customHeight="1">
      <c r="B197" s="47"/>
      <c r="C197" s="47">
        <f ca="1" t="shared" si="14"/>
      </c>
      <c r="D197" s="47"/>
      <c r="E197" s="47">
        <f ca="1" t="shared" si="15"/>
      </c>
      <c r="F197" s="47"/>
      <c r="G197" s="47"/>
      <c r="H197" s="47"/>
      <c r="I197" s="47" t="s">
        <v>326</v>
      </c>
      <c r="J197" s="47" t="s">
        <v>327</v>
      </c>
      <c r="BJ197" s="88"/>
    </row>
    <row r="198" spans="2:62" s="16" customFormat="1" ht="15" customHeight="1">
      <c r="B198" s="47"/>
      <c r="C198" s="47">
        <f ca="1" t="shared" si="14"/>
      </c>
      <c r="D198" s="47"/>
      <c r="E198" s="47">
        <f ca="1" t="shared" si="15"/>
      </c>
      <c r="F198" s="47"/>
      <c r="G198" s="47"/>
      <c r="H198" s="47"/>
      <c r="I198" s="47" t="s">
        <v>328</v>
      </c>
      <c r="J198" s="47" t="s">
        <v>329</v>
      </c>
      <c r="BJ198" s="88"/>
    </row>
    <row r="199" spans="2:62" s="16" customFormat="1" ht="15" customHeight="1">
      <c r="B199" s="47"/>
      <c r="C199" s="47">
        <f ca="1" t="shared" si="14"/>
      </c>
      <c r="D199" s="47"/>
      <c r="E199" s="47">
        <f ca="1" t="shared" si="15"/>
      </c>
      <c r="F199" s="47"/>
      <c r="G199" s="47"/>
      <c r="H199" s="47"/>
      <c r="I199" s="47" t="s">
        <v>330</v>
      </c>
      <c r="J199" s="47" t="s">
        <v>331</v>
      </c>
      <c r="BJ199" s="88"/>
    </row>
    <row r="200" spans="2:62" s="16" customFormat="1" ht="15" customHeight="1">
      <c r="B200" s="47"/>
      <c r="C200" s="47">
        <f aca="true" ca="1" t="shared" si="16" ref="C200:C231">IF(INDIRECT(CONCATENATE($K$111,C$103,$K$116,$J200))=0,"",IF(OR(INDIRECT(CONCATENATE($K$111,C$103,$K$116,$I200))=0,INDIRECT(CONCATENATE($K$111,C$103,$K$116,$I200))=$F$95),INDIRECT(CONCATENATE($K$111,C$103,$K$116,$J200)),""))</f>
      </c>
      <c r="D200" s="47"/>
      <c r="E200" s="47">
        <f aca="true" ca="1" t="shared" si="17" ref="E200:E231">IF(INDIRECT(CONCATENATE($K$111,E$103,$K$116,$J200))=0,"",INDIRECT(CONCATENATE($K$111,E$103,$K$116,$J200)))</f>
      </c>
      <c r="F200" s="47"/>
      <c r="G200" s="47"/>
      <c r="H200" s="47"/>
      <c r="I200" s="47" t="s">
        <v>332</v>
      </c>
      <c r="J200" s="47" t="s">
        <v>333</v>
      </c>
      <c r="BJ200" s="88"/>
    </row>
    <row r="201" spans="2:62" s="16" customFormat="1" ht="15" customHeight="1">
      <c r="B201" s="47"/>
      <c r="C201" s="47">
        <f ca="1" t="shared" si="16"/>
      </c>
      <c r="D201" s="47"/>
      <c r="E201" s="47">
        <f ca="1" t="shared" si="17"/>
      </c>
      <c r="F201" s="47"/>
      <c r="G201" s="47"/>
      <c r="H201" s="47"/>
      <c r="I201" s="47" t="s">
        <v>334</v>
      </c>
      <c r="J201" s="47" t="s">
        <v>335</v>
      </c>
      <c r="BJ201" s="88"/>
    </row>
    <row r="202" spans="2:62" s="16" customFormat="1" ht="15" customHeight="1">
      <c r="B202" s="47"/>
      <c r="C202" s="47">
        <f ca="1" t="shared" si="16"/>
      </c>
      <c r="D202" s="47"/>
      <c r="E202" s="47">
        <f ca="1" t="shared" si="17"/>
      </c>
      <c r="F202" s="47"/>
      <c r="G202" s="47"/>
      <c r="H202" s="47"/>
      <c r="I202" s="47" t="s">
        <v>336</v>
      </c>
      <c r="J202" s="47" t="s">
        <v>337</v>
      </c>
      <c r="BJ202" s="88"/>
    </row>
    <row r="203" spans="2:10" s="16" customFormat="1" ht="15" customHeight="1">
      <c r="B203" s="47"/>
      <c r="C203" s="47">
        <f ca="1" t="shared" si="16"/>
      </c>
      <c r="D203" s="47"/>
      <c r="E203" s="47">
        <f ca="1" t="shared" si="17"/>
      </c>
      <c r="F203" s="47"/>
      <c r="G203" s="47"/>
      <c r="H203" s="47"/>
      <c r="I203" s="47" t="s">
        <v>338</v>
      </c>
      <c r="J203" s="47" t="s">
        <v>339</v>
      </c>
    </row>
    <row r="204" spans="2:10" s="16" customFormat="1" ht="15" customHeight="1">
      <c r="B204" s="47"/>
      <c r="C204" s="47">
        <f ca="1" t="shared" si="16"/>
      </c>
      <c r="D204" s="47"/>
      <c r="E204" s="47">
        <f ca="1" t="shared" si="17"/>
      </c>
      <c r="F204" s="47"/>
      <c r="G204" s="47"/>
      <c r="H204" s="47"/>
      <c r="I204" s="47" t="s">
        <v>340</v>
      </c>
      <c r="J204" s="47" t="s">
        <v>341</v>
      </c>
    </row>
    <row r="205" spans="2:10" s="16" customFormat="1" ht="15" customHeight="1">
      <c r="B205" s="47"/>
      <c r="C205" s="47">
        <f ca="1" t="shared" si="16"/>
      </c>
      <c r="D205" s="47"/>
      <c r="E205" s="47">
        <f ca="1" t="shared" si="17"/>
      </c>
      <c r="F205" s="47"/>
      <c r="G205" s="47"/>
      <c r="H205" s="47"/>
      <c r="I205" s="47" t="s">
        <v>342</v>
      </c>
      <c r="J205" s="47" t="s">
        <v>343</v>
      </c>
    </row>
    <row r="206" spans="2:10" s="16" customFormat="1" ht="15" customHeight="1">
      <c r="B206" s="47"/>
      <c r="C206" s="47">
        <f ca="1" t="shared" si="16"/>
      </c>
      <c r="D206" s="47"/>
      <c r="E206" s="47">
        <f ca="1" t="shared" si="17"/>
      </c>
      <c r="F206" s="47"/>
      <c r="G206" s="47"/>
      <c r="H206" s="47"/>
      <c r="I206" s="47" t="s">
        <v>344</v>
      </c>
      <c r="J206" s="47" t="s">
        <v>345</v>
      </c>
    </row>
    <row r="207" spans="2:10" s="16" customFormat="1" ht="15" customHeight="1">
      <c r="B207" s="47"/>
      <c r="C207" s="47">
        <f ca="1" t="shared" si="16"/>
      </c>
      <c r="D207" s="47"/>
      <c r="E207" s="47">
        <f ca="1" t="shared" si="17"/>
      </c>
      <c r="F207" s="47"/>
      <c r="G207" s="47"/>
      <c r="H207" s="47"/>
      <c r="I207" s="47" t="s">
        <v>346</v>
      </c>
      <c r="J207" s="47" t="s">
        <v>347</v>
      </c>
    </row>
    <row r="208" spans="2:10" s="16" customFormat="1" ht="15" customHeight="1">
      <c r="B208" s="47"/>
      <c r="C208" s="47">
        <f ca="1" t="shared" si="16"/>
      </c>
      <c r="D208" s="47"/>
      <c r="E208" s="47">
        <f ca="1" t="shared" si="17"/>
      </c>
      <c r="F208" s="47"/>
      <c r="G208" s="47"/>
      <c r="H208" s="47"/>
      <c r="I208" s="47" t="s">
        <v>348</v>
      </c>
      <c r="J208" s="47" t="s">
        <v>349</v>
      </c>
    </row>
    <row r="209" spans="2:10" s="16" customFormat="1" ht="15" customHeight="1">
      <c r="B209" s="47"/>
      <c r="C209" s="47">
        <f ca="1" t="shared" si="16"/>
      </c>
      <c r="D209" s="47"/>
      <c r="E209" s="47">
        <f ca="1" t="shared" si="17"/>
      </c>
      <c r="F209" s="47"/>
      <c r="G209" s="47"/>
      <c r="H209" s="47"/>
      <c r="I209" s="47" t="s">
        <v>350</v>
      </c>
      <c r="J209" s="47" t="s">
        <v>351</v>
      </c>
    </row>
    <row r="210" spans="2:10" s="16" customFormat="1" ht="15" customHeight="1">
      <c r="B210" s="47"/>
      <c r="C210" s="47">
        <f ca="1" t="shared" si="16"/>
      </c>
      <c r="D210" s="47"/>
      <c r="E210" s="47">
        <f ca="1" t="shared" si="17"/>
      </c>
      <c r="F210" s="47"/>
      <c r="G210" s="47"/>
      <c r="H210" s="47"/>
      <c r="I210" s="47" t="s">
        <v>352</v>
      </c>
      <c r="J210" s="47" t="s">
        <v>353</v>
      </c>
    </row>
    <row r="211" spans="2:10" s="16" customFormat="1" ht="15" customHeight="1">
      <c r="B211" s="47"/>
      <c r="C211" s="47">
        <f ca="1" t="shared" si="16"/>
      </c>
      <c r="D211" s="47"/>
      <c r="E211" s="47">
        <f ca="1" t="shared" si="17"/>
      </c>
      <c r="F211" s="47"/>
      <c r="G211" s="47"/>
      <c r="H211" s="47"/>
      <c r="I211" s="47" t="s">
        <v>354</v>
      </c>
      <c r="J211" s="47" t="s">
        <v>355</v>
      </c>
    </row>
    <row r="212" spans="2:10" s="16" customFormat="1" ht="15" customHeight="1">
      <c r="B212" s="47"/>
      <c r="C212" s="47">
        <f ca="1" t="shared" si="16"/>
      </c>
      <c r="D212" s="47"/>
      <c r="E212" s="47">
        <f ca="1" t="shared" si="17"/>
      </c>
      <c r="F212" s="47"/>
      <c r="G212" s="47"/>
      <c r="H212" s="47"/>
      <c r="I212" s="47" t="s">
        <v>356</v>
      </c>
      <c r="J212" s="47" t="s">
        <v>357</v>
      </c>
    </row>
    <row r="213" spans="2:10" s="16" customFormat="1" ht="15" customHeight="1">
      <c r="B213" s="47"/>
      <c r="C213" s="47">
        <f ca="1" t="shared" si="16"/>
      </c>
      <c r="D213" s="47"/>
      <c r="E213" s="47">
        <f ca="1" t="shared" si="17"/>
      </c>
      <c r="F213" s="47"/>
      <c r="G213" s="47"/>
      <c r="H213" s="47"/>
      <c r="I213" s="47" t="s">
        <v>358</v>
      </c>
      <c r="J213" s="47" t="s">
        <v>359</v>
      </c>
    </row>
    <row r="214" spans="2:10" s="16" customFormat="1" ht="15" customHeight="1">
      <c r="B214" s="47"/>
      <c r="C214" s="47">
        <f ca="1" t="shared" si="16"/>
      </c>
      <c r="D214" s="47"/>
      <c r="E214" s="47">
        <f ca="1" t="shared" si="17"/>
      </c>
      <c r="F214" s="47"/>
      <c r="G214" s="47"/>
      <c r="H214" s="47"/>
      <c r="I214" s="47" t="s">
        <v>360</v>
      </c>
      <c r="J214" s="47" t="s">
        <v>361</v>
      </c>
    </row>
    <row r="215" spans="2:10" s="16" customFormat="1" ht="15" customHeight="1">
      <c r="B215" s="47"/>
      <c r="C215" s="47">
        <f ca="1" t="shared" si="16"/>
      </c>
      <c r="D215" s="47"/>
      <c r="E215" s="47">
        <f ca="1" t="shared" si="17"/>
      </c>
      <c r="F215" s="47"/>
      <c r="G215" s="47"/>
      <c r="H215" s="47"/>
      <c r="I215" s="47" t="s">
        <v>362</v>
      </c>
      <c r="J215" s="47" t="s">
        <v>363</v>
      </c>
    </row>
    <row r="216" spans="2:10" s="16" customFormat="1" ht="15" customHeight="1">
      <c r="B216" s="47"/>
      <c r="C216" s="47">
        <f ca="1" t="shared" si="16"/>
      </c>
      <c r="D216" s="47"/>
      <c r="E216" s="47">
        <f ca="1" t="shared" si="17"/>
      </c>
      <c r="F216" s="47"/>
      <c r="G216" s="47"/>
      <c r="H216" s="47"/>
      <c r="I216" s="47" t="s">
        <v>364</v>
      </c>
      <c r="J216" s="47" t="s">
        <v>365</v>
      </c>
    </row>
    <row r="217" spans="2:10" s="16" customFormat="1" ht="15" customHeight="1">
      <c r="B217" s="47"/>
      <c r="C217" s="47">
        <f ca="1" t="shared" si="16"/>
      </c>
      <c r="D217" s="47"/>
      <c r="E217" s="47">
        <f ca="1" t="shared" si="17"/>
      </c>
      <c r="F217" s="47"/>
      <c r="G217" s="47"/>
      <c r="H217" s="47"/>
      <c r="I217" s="47" t="s">
        <v>366</v>
      </c>
      <c r="J217" s="47" t="s">
        <v>367</v>
      </c>
    </row>
    <row r="218" spans="2:10" s="16" customFormat="1" ht="15" customHeight="1">
      <c r="B218" s="47"/>
      <c r="C218" s="47">
        <f ca="1" t="shared" si="16"/>
      </c>
      <c r="D218" s="47"/>
      <c r="E218" s="47">
        <f ca="1" t="shared" si="17"/>
      </c>
      <c r="F218" s="47"/>
      <c r="G218" s="47"/>
      <c r="H218" s="47"/>
      <c r="I218" s="47" t="s">
        <v>368</v>
      </c>
      <c r="J218" s="47" t="s">
        <v>369</v>
      </c>
    </row>
    <row r="219" spans="2:10" s="16" customFormat="1" ht="15" customHeight="1">
      <c r="B219" s="47"/>
      <c r="C219" s="47">
        <f ca="1" t="shared" si="16"/>
      </c>
      <c r="D219" s="47"/>
      <c r="E219" s="47">
        <f ca="1" t="shared" si="17"/>
      </c>
      <c r="F219" s="47"/>
      <c r="G219" s="47"/>
      <c r="H219" s="47"/>
      <c r="I219" s="47" t="s">
        <v>370</v>
      </c>
      <c r="J219" s="47" t="s">
        <v>371</v>
      </c>
    </row>
    <row r="220" spans="2:10" s="16" customFormat="1" ht="15" customHeight="1">
      <c r="B220" s="47"/>
      <c r="C220" s="47">
        <f ca="1" t="shared" si="16"/>
      </c>
      <c r="D220" s="47"/>
      <c r="E220" s="47">
        <f ca="1" t="shared" si="17"/>
      </c>
      <c r="F220" s="47"/>
      <c r="G220" s="47"/>
      <c r="H220" s="47"/>
      <c r="I220" s="47" t="s">
        <v>372</v>
      </c>
      <c r="J220" s="47" t="s">
        <v>373</v>
      </c>
    </row>
    <row r="221" spans="2:10" s="16" customFormat="1" ht="15" customHeight="1">
      <c r="B221" s="47"/>
      <c r="C221" s="47">
        <f ca="1" t="shared" si="16"/>
      </c>
      <c r="D221" s="47"/>
      <c r="E221" s="47">
        <f ca="1" t="shared" si="17"/>
      </c>
      <c r="F221" s="47"/>
      <c r="G221" s="47"/>
      <c r="H221" s="47"/>
      <c r="I221" s="47" t="s">
        <v>374</v>
      </c>
      <c r="J221" s="47" t="s">
        <v>375</v>
      </c>
    </row>
    <row r="222" spans="2:10" s="16" customFormat="1" ht="15" customHeight="1">
      <c r="B222" s="47"/>
      <c r="C222" s="47">
        <f ca="1" t="shared" si="16"/>
      </c>
      <c r="D222" s="47"/>
      <c r="E222" s="47">
        <f ca="1" t="shared" si="17"/>
      </c>
      <c r="F222" s="47"/>
      <c r="G222" s="47"/>
      <c r="H222" s="47"/>
      <c r="I222" s="47" t="s">
        <v>376</v>
      </c>
      <c r="J222" s="47" t="s">
        <v>377</v>
      </c>
    </row>
    <row r="223" spans="2:10" s="16" customFormat="1" ht="15" customHeight="1">
      <c r="B223" s="47"/>
      <c r="C223" s="47">
        <f ca="1" t="shared" si="16"/>
      </c>
      <c r="D223" s="47"/>
      <c r="E223" s="47">
        <f ca="1" t="shared" si="17"/>
      </c>
      <c r="F223" s="47"/>
      <c r="G223" s="47"/>
      <c r="H223" s="47"/>
      <c r="I223" s="47" t="s">
        <v>378</v>
      </c>
      <c r="J223" s="47" t="s">
        <v>379</v>
      </c>
    </row>
    <row r="224" spans="2:10" s="16" customFormat="1" ht="15" customHeight="1">
      <c r="B224" s="47"/>
      <c r="C224" s="47">
        <f ca="1" t="shared" si="16"/>
      </c>
      <c r="D224" s="47"/>
      <c r="E224" s="47">
        <f ca="1" t="shared" si="17"/>
      </c>
      <c r="F224" s="47"/>
      <c r="G224" s="47"/>
      <c r="H224" s="47"/>
      <c r="I224" s="47" t="s">
        <v>380</v>
      </c>
      <c r="J224" s="47" t="s">
        <v>381</v>
      </c>
    </row>
    <row r="225" spans="2:10" s="16" customFormat="1" ht="15" customHeight="1">
      <c r="B225" s="47"/>
      <c r="C225" s="47">
        <f ca="1" t="shared" si="16"/>
      </c>
      <c r="D225" s="47"/>
      <c r="E225" s="47">
        <f ca="1" t="shared" si="17"/>
      </c>
      <c r="F225" s="47"/>
      <c r="G225" s="47"/>
      <c r="H225" s="47"/>
      <c r="I225" s="47" t="s">
        <v>382</v>
      </c>
      <c r="J225" s="47" t="s">
        <v>383</v>
      </c>
    </row>
    <row r="226" spans="2:10" s="16" customFormat="1" ht="15" customHeight="1">
      <c r="B226" s="47"/>
      <c r="C226" s="47">
        <f ca="1" t="shared" si="16"/>
      </c>
      <c r="D226" s="47"/>
      <c r="E226" s="47">
        <f ca="1" t="shared" si="17"/>
      </c>
      <c r="F226" s="47"/>
      <c r="G226" s="47"/>
      <c r="H226" s="47"/>
      <c r="I226" s="47" t="s">
        <v>384</v>
      </c>
      <c r="J226" s="47" t="s">
        <v>385</v>
      </c>
    </row>
    <row r="227" spans="2:10" s="16" customFormat="1" ht="15" customHeight="1">
      <c r="B227" s="47"/>
      <c r="C227" s="47">
        <f ca="1" t="shared" si="16"/>
      </c>
      <c r="D227" s="47"/>
      <c r="E227" s="47">
        <f ca="1" t="shared" si="17"/>
      </c>
      <c r="F227" s="47"/>
      <c r="G227" s="47"/>
      <c r="H227" s="47"/>
      <c r="I227" s="47" t="s">
        <v>386</v>
      </c>
      <c r="J227" s="47" t="s">
        <v>387</v>
      </c>
    </row>
    <row r="228" spans="2:10" s="16" customFormat="1" ht="15" customHeight="1">
      <c r="B228" s="47"/>
      <c r="C228" s="47">
        <f ca="1" t="shared" si="16"/>
      </c>
      <c r="D228" s="47"/>
      <c r="E228" s="47">
        <f ca="1" t="shared" si="17"/>
      </c>
      <c r="F228" s="47"/>
      <c r="G228" s="47"/>
      <c r="H228" s="47"/>
      <c r="I228" s="47" t="s">
        <v>388</v>
      </c>
      <c r="J228" s="47" t="s">
        <v>389</v>
      </c>
    </row>
    <row r="229" spans="2:10" s="16" customFormat="1" ht="15" customHeight="1">
      <c r="B229" s="47"/>
      <c r="C229" s="47">
        <f ca="1" t="shared" si="16"/>
      </c>
      <c r="D229" s="47"/>
      <c r="E229" s="47">
        <f ca="1" t="shared" si="17"/>
      </c>
      <c r="F229" s="47"/>
      <c r="G229" s="47"/>
      <c r="H229" s="47"/>
      <c r="I229" s="47" t="s">
        <v>390</v>
      </c>
      <c r="J229" s="47" t="s">
        <v>391</v>
      </c>
    </row>
    <row r="230" spans="2:10" s="16" customFormat="1" ht="15" customHeight="1">
      <c r="B230" s="47"/>
      <c r="C230" s="47">
        <f ca="1" t="shared" si="16"/>
      </c>
      <c r="D230" s="47"/>
      <c r="E230" s="47">
        <f ca="1" t="shared" si="17"/>
      </c>
      <c r="F230" s="47"/>
      <c r="G230" s="47"/>
      <c r="H230" s="47"/>
      <c r="I230" s="47" t="s">
        <v>392</v>
      </c>
      <c r="J230" s="47" t="s">
        <v>393</v>
      </c>
    </row>
    <row r="231" spans="2:10" s="16" customFormat="1" ht="15" customHeight="1">
      <c r="B231" s="47"/>
      <c r="C231" s="47">
        <f ca="1" t="shared" si="16"/>
      </c>
      <c r="D231" s="47"/>
      <c r="E231" s="47">
        <f ca="1" t="shared" si="17"/>
      </c>
      <c r="F231" s="47"/>
      <c r="G231" s="47"/>
      <c r="H231" s="47"/>
      <c r="I231" s="47" t="s">
        <v>394</v>
      </c>
      <c r="J231" s="47" t="s">
        <v>395</v>
      </c>
    </row>
    <row r="232" spans="2:10" s="16" customFormat="1" ht="15" customHeight="1">
      <c r="B232" s="47"/>
      <c r="C232" s="47">
        <f aca="true" ca="1" t="shared" si="18" ref="C232:C249">IF(INDIRECT(CONCATENATE($K$111,C$103,$K$116,$J232))=0,"",IF(OR(INDIRECT(CONCATENATE($K$111,C$103,$K$116,$I232))=0,INDIRECT(CONCATENATE($K$111,C$103,$K$116,$I232))=$F$95),INDIRECT(CONCATENATE($K$111,C$103,$K$116,$J232)),""))</f>
      </c>
      <c r="D232" s="47"/>
      <c r="E232" s="47">
        <f aca="true" ca="1" t="shared" si="19" ref="E232:E249">IF(INDIRECT(CONCATENATE($K$111,E$103,$K$116,$J232))=0,"",INDIRECT(CONCATENATE($K$111,E$103,$K$116,$J232)))</f>
      </c>
      <c r="F232" s="47"/>
      <c r="G232" s="47"/>
      <c r="H232" s="47"/>
      <c r="I232" s="47" t="s">
        <v>396</v>
      </c>
      <c r="J232" s="47" t="s">
        <v>397</v>
      </c>
    </row>
    <row r="233" spans="2:10" s="16" customFormat="1" ht="15" customHeight="1">
      <c r="B233" s="47"/>
      <c r="C233" s="47">
        <f ca="1" t="shared" si="18"/>
      </c>
      <c r="D233" s="47"/>
      <c r="E233" s="47">
        <f ca="1" t="shared" si="19"/>
      </c>
      <c r="F233" s="47"/>
      <c r="G233" s="47"/>
      <c r="H233" s="47"/>
      <c r="I233" s="47" t="s">
        <v>398</v>
      </c>
      <c r="J233" s="47" t="s">
        <v>399</v>
      </c>
    </row>
    <row r="234" spans="2:10" s="16" customFormat="1" ht="15" customHeight="1">
      <c r="B234" s="47"/>
      <c r="C234" s="47">
        <f ca="1" t="shared" si="18"/>
      </c>
      <c r="D234" s="47"/>
      <c r="E234" s="47">
        <f ca="1" t="shared" si="19"/>
      </c>
      <c r="F234" s="47"/>
      <c r="G234" s="47"/>
      <c r="H234" s="47"/>
      <c r="I234" s="47" t="s">
        <v>400</v>
      </c>
      <c r="J234" s="47" t="s">
        <v>401</v>
      </c>
    </row>
    <row r="235" spans="2:10" s="16" customFormat="1" ht="15" customHeight="1">
      <c r="B235" s="47"/>
      <c r="C235" s="47">
        <f ca="1" t="shared" si="18"/>
      </c>
      <c r="D235" s="47"/>
      <c r="E235" s="47">
        <f ca="1" t="shared" si="19"/>
      </c>
      <c r="F235" s="47"/>
      <c r="G235" s="47"/>
      <c r="H235" s="47"/>
      <c r="I235" s="47" t="s">
        <v>402</v>
      </c>
      <c r="J235" s="47" t="s">
        <v>403</v>
      </c>
    </row>
    <row r="236" spans="2:10" s="16" customFormat="1" ht="15" customHeight="1">
      <c r="B236" s="47"/>
      <c r="C236" s="47">
        <f ca="1" t="shared" si="18"/>
      </c>
      <c r="D236" s="47"/>
      <c r="E236" s="47">
        <f ca="1" t="shared" si="19"/>
      </c>
      <c r="F236" s="47"/>
      <c r="G236" s="47"/>
      <c r="H236" s="47"/>
      <c r="I236" s="47" t="s">
        <v>404</v>
      </c>
      <c r="J236" s="47" t="s">
        <v>405</v>
      </c>
    </row>
    <row r="237" spans="2:10" s="16" customFormat="1" ht="15" customHeight="1">
      <c r="B237" s="47"/>
      <c r="C237" s="47">
        <f ca="1" t="shared" si="18"/>
      </c>
      <c r="D237" s="47"/>
      <c r="E237" s="47">
        <f ca="1" t="shared" si="19"/>
      </c>
      <c r="F237" s="47"/>
      <c r="G237" s="47"/>
      <c r="H237" s="47"/>
      <c r="I237" s="47" t="s">
        <v>406</v>
      </c>
      <c r="J237" s="47" t="s">
        <v>407</v>
      </c>
    </row>
    <row r="238" spans="2:10" s="16" customFormat="1" ht="15" customHeight="1">
      <c r="B238" s="47"/>
      <c r="C238" s="47">
        <f ca="1" t="shared" si="18"/>
      </c>
      <c r="D238" s="47"/>
      <c r="E238" s="47">
        <f ca="1" t="shared" si="19"/>
      </c>
      <c r="F238" s="47"/>
      <c r="G238" s="47"/>
      <c r="H238" s="47"/>
      <c r="I238" s="47" t="s">
        <v>408</v>
      </c>
      <c r="J238" s="47" t="s">
        <v>409</v>
      </c>
    </row>
    <row r="239" spans="2:10" s="16" customFormat="1" ht="15" customHeight="1">
      <c r="B239" s="47"/>
      <c r="C239" s="47">
        <f ca="1" t="shared" si="18"/>
      </c>
      <c r="D239" s="47"/>
      <c r="E239" s="47">
        <f ca="1" t="shared" si="19"/>
      </c>
      <c r="F239" s="47"/>
      <c r="G239" s="47"/>
      <c r="H239" s="47"/>
      <c r="I239" s="47" t="s">
        <v>410</v>
      </c>
      <c r="J239" s="47" t="s">
        <v>411</v>
      </c>
    </row>
    <row r="240" spans="2:10" s="16" customFormat="1" ht="15" customHeight="1">
      <c r="B240" s="47"/>
      <c r="C240" s="47">
        <f ca="1" t="shared" si="18"/>
      </c>
      <c r="D240" s="47"/>
      <c r="E240" s="47">
        <f ca="1" t="shared" si="19"/>
      </c>
      <c r="F240" s="47"/>
      <c r="G240" s="47"/>
      <c r="H240" s="47"/>
      <c r="I240" s="47" t="s">
        <v>412</v>
      </c>
      <c r="J240" s="47" t="s">
        <v>413</v>
      </c>
    </row>
    <row r="241" spans="2:10" s="16" customFormat="1" ht="15" customHeight="1">
      <c r="B241" s="47"/>
      <c r="C241" s="47">
        <f ca="1" t="shared" si="18"/>
      </c>
      <c r="D241" s="47"/>
      <c r="E241" s="47">
        <f ca="1" t="shared" si="19"/>
      </c>
      <c r="F241" s="47"/>
      <c r="G241" s="47"/>
      <c r="H241" s="47"/>
      <c r="I241" s="47" t="s">
        <v>414</v>
      </c>
      <c r="J241" s="47" t="s">
        <v>415</v>
      </c>
    </row>
    <row r="242" spans="2:10" s="16" customFormat="1" ht="15" customHeight="1">
      <c r="B242" s="47"/>
      <c r="C242" s="47">
        <f ca="1" t="shared" si="18"/>
      </c>
      <c r="D242" s="47"/>
      <c r="E242" s="47">
        <f ca="1" t="shared" si="19"/>
      </c>
      <c r="F242" s="47"/>
      <c r="G242" s="47"/>
      <c r="H242" s="47"/>
      <c r="I242" s="47" t="s">
        <v>416</v>
      </c>
      <c r="J242" s="47" t="s">
        <v>417</v>
      </c>
    </row>
    <row r="243" spans="2:10" s="16" customFormat="1" ht="15" customHeight="1">
      <c r="B243" s="47"/>
      <c r="C243" s="47">
        <f ca="1" t="shared" si="18"/>
      </c>
      <c r="D243" s="47"/>
      <c r="E243" s="47">
        <f ca="1" t="shared" si="19"/>
      </c>
      <c r="F243" s="47"/>
      <c r="G243" s="47"/>
      <c r="H243" s="47"/>
      <c r="I243" s="47" t="s">
        <v>418</v>
      </c>
      <c r="J243" s="47" t="s">
        <v>419</v>
      </c>
    </row>
    <row r="244" spans="2:10" s="16" customFormat="1" ht="15" customHeight="1">
      <c r="B244" s="47"/>
      <c r="C244" s="47">
        <f ca="1" t="shared" si="18"/>
      </c>
      <c r="D244" s="47"/>
      <c r="E244" s="47">
        <f ca="1" t="shared" si="19"/>
      </c>
      <c r="F244" s="47"/>
      <c r="G244" s="47"/>
      <c r="H244" s="47"/>
      <c r="I244" s="47" t="s">
        <v>420</v>
      </c>
      <c r="J244" s="47" t="s">
        <v>421</v>
      </c>
    </row>
    <row r="245" spans="2:10" s="16" customFormat="1" ht="15" customHeight="1">
      <c r="B245" s="47"/>
      <c r="C245" s="47">
        <f ca="1" t="shared" si="18"/>
      </c>
      <c r="D245" s="47"/>
      <c r="E245" s="47">
        <f ca="1" t="shared" si="19"/>
      </c>
      <c r="F245" s="47"/>
      <c r="G245" s="47"/>
      <c r="H245" s="47"/>
      <c r="I245" s="47" t="s">
        <v>422</v>
      </c>
      <c r="J245" s="47" t="s">
        <v>423</v>
      </c>
    </row>
    <row r="246" spans="2:10" s="16" customFormat="1" ht="15" customHeight="1">
      <c r="B246" s="47"/>
      <c r="C246" s="47">
        <f ca="1" t="shared" si="18"/>
      </c>
      <c r="D246" s="47"/>
      <c r="E246" s="47">
        <f ca="1" t="shared" si="19"/>
      </c>
      <c r="F246" s="47"/>
      <c r="G246" s="47"/>
      <c r="H246" s="47"/>
      <c r="I246" s="47" t="s">
        <v>424</v>
      </c>
      <c r="J246" s="47" t="s">
        <v>425</v>
      </c>
    </row>
    <row r="247" spans="2:10" s="16" customFormat="1" ht="15" customHeight="1">
      <c r="B247" s="47"/>
      <c r="C247" s="47">
        <f ca="1" t="shared" si="18"/>
      </c>
      <c r="D247" s="47"/>
      <c r="E247" s="47">
        <f ca="1" t="shared" si="19"/>
      </c>
      <c r="F247" s="47"/>
      <c r="G247" s="47"/>
      <c r="H247" s="47"/>
      <c r="I247" s="47" t="s">
        <v>426</v>
      </c>
      <c r="J247" s="47" t="s">
        <v>427</v>
      </c>
    </row>
    <row r="248" spans="2:10" s="16" customFormat="1" ht="15" customHeight="1">
      <c r="B248" s="47"/>
      <c r="C248" s="47">
        <f ca="1" t="shared" si="18"/>
      </c>
      <c r="D248" s="47"/>
      <c r="E248" s="47">
        <f ca="1" t="shared" si="19"/>
      </c>
      <c r="F248" s="47"/>
      <c r="G248" s="47"/>
      <c r="H248" s="47"/>
      <c r="I248" s="47" t="s">
        <v>428</v>
      </c>
      <c r="J248" s="47" t="s">
        <v>429</v>
      </c>
    </row>
    <row r="249" spans="2:10" s="16" customFormat="1" ht="15" customHeight="1">
      <c r="B249" s="47"/>
      <c r="C249" s="47">
        <f ca="1" t="shared" si="18"/>
      </c>
      <c r="D249" s="47"/>
      <c r="E249" s="47">
        <f ca="1" t="shared" si="19"/>
      </c>
      <c r="F249" s="47"/>
      <c r="G249" s="47"/>
      <c r="H249" s="47"/>
      <c r="I249" s="47" t="s">
        <v>430</v>
      </c>
      <c r="J249" s="47" t="s">
        <v>431</v>
      </c>
    </row>
    <row r="250" s="16" customFormat="1" ht="15" customHeight="1"/>
    <row r="251" s="16" customFormat="1" ht="15" customHeight="1"/>
    <row r="252" spans="2:46" ht="15" customHeight="1">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84"/>
      <c r="AM252" s="84"/>
      <c r="AN252" s="84"/>
      <c r="AO252" s="103"/>
      <c r="AP252" s="103"/>
      <c r="AQ252" s="103"/>
      <c r="AR252" s="103"/>
      <c r="AS252" s="78"/>
      <c r="AT252" s="81"/>
    </row>
    <row r="253" spans="2:46" ht="15" customHeight="1">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36"/>
      <c r="AM253" s="36"/>
      <c r="AN253" s="36"/>
      <c r="AO253" s="91"/>
      <c r="AP253" s="91"/>
      <c r="AQ253" s="91"/>
      <c r="AR253" s="91"/>
      <c r="AS253" s="98"/>
      <c r="AT253" s="98"/>
    </row>
    <row r="254" spans="2:46" ht="15" customHeight="1">
      <c r="B254" s="98"/>
      <c r="C254" s="98"/>
      <c r="D254" s="98"/>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98"/>
      <c r="AT254" s="98"/>
    </row>
    <row r="255" spans="2:46" ht="15" customHeight="1">
      <c r="B255" s="103"/>
      <c r="C255" s="103"/>
      <c r="D255" s="103"/>
      <c r="E255" s="103"/>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8"/>
      <c r="AS255" s="98"/>
      <c r="AT255" s="98"/>
    </row>
    <row r="256" spans="2:46" ht="15" customHeight="1">
      <c r="B256" s="103"/>
      <c r="C256" s="103"/>
      <c r="D256" s="103"/>
      <c r="E256" s="103"/>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5"/>
      <c r="AM256" s="105"/>
      <c r="AN256" s="105"/>
      <c r="AO256" s="105"/>
      <c r="AP256" s="105"/>
      <c r="AQ256" s="105"/>
      <c r="AR256" s="98"/>
      <c r="AS256" s="98"/>
      <c r="AT256" s="98"/>
    </row>
    <row r="257" spans="2:46" ht="15" customHeight="1">
      <c r="B257" s="103"/>
      <c r="C257" s="103"/>
      <c r="D257" s="103"/>
      <c r="E257" s="103"/>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8"/>
      <c r="AS257" s="98"/>
      <c r="AT257" s="98"/>
    </row>
    <row r="258" spans="2:46" ht="15" customHeight="1">
      <c r="B258" s="103"/>
      <c r="C258" s="103"/>
      <c r="D258" s="103"/>
      <c r="E258" s="103"/>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8"/>
      <c r="AS258" s="98"/>
      <c r="AT258" s="98"/>
    </row>
    <row r="259" spans="2:46" ht="15" customHeight="1">
      <c r="B259" s="103"/>
      <c r="C259" s="103"/>
      <c r="D259" s="103"/>
      <c r="E259" s="103"/>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5"/>
      <c r="AR259" s="98"/>
      <c r="AS259" s="98"/>
      <c r="AT259" s="98"/>
    </row>
    <row r="260" spans="2:46" ht="15" customHeight="1">
      <c r="B260" s="103"/>
      <c r="C260" s="103"/>
      <c r="D260" s="103"/>
      <c r="E260" s="103"/>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8"/>
      <c r="AL260" s="98"/>
      <c r="AM260" s="98"/>
      <c r="AN260" s="98"/>
      <c r="AO260" s="98"/>
      <c r="AP260" s="98"/>
      <c r="AQ260" s="98"/>
      <c r="AR260" s="98"/>
      <c r="AS260" s="98"/>
      <c r="AT260" s="98"/>
    </row>
    <row r="261" spans="2:46" ht="15" customHeight="1">
      <c r="B261" s="102"/>
      <c r="C261" s="102"/>
      <c r="D261" s="102"/>
      <c r="E261" s="102"/>
      <c r="F261" s="102"/>
      <c r="G261" s="102"/>
      <c r="H261" s="102"/>
      <c r="I261" s="102"/>
      <c r="J261" s="102"/>
      <c r="K261" s="102"/>
      <c r="L261" s="102"/>
      <c r="M261" s="102"/>
      <c r="N261" s="102"/>
      <c r="O261" s="102"/>
      <c r="P261" s="102"/>
      <c r="Q261" s="102"/>
      <c r="R261" s="102"/>
      <c r="S261" s="102"/>
      <c r="T261" s="102"/>
      <c r="U261" s="98"/>
      <c r="V261" s="98"/>
      <c r="W261" s="98"/>
      <c r="X261" s="98"/>
      <c r="Y261" s="98"/>
      <c r="Z261" s="98"/>
      <c r="AA261" s="98"/>
      <c r="AB261" s="98"/>
      <c r="AC261" s="98"/>
      <c r="AD261" s="98"/>
      <c r="AE261" s="98"/>
      <c r="AF261" s="98"/>
      <c r="AG261" s="98"/>
      <c r="AH261" s="98"/>
      <c r="AI261" s="103"/>
      <c r="AJ261" s="103"/>
      <c r="AK261" s="103"/>
      <c r="AL261" s="103"/>
      <c r="AM261" s="103"/>
      <c r="AN261" s="103"/>
      <c r="AO261" s="103"/>
      <c r="AP261" s="103"/>
      <c r="AQ261" s="103"/>
      <c r="AR261" s="103"/>
      <c r="AS261" s="98"/>
      <c r="AT261" s="98"/>
    </row>
    <row r="262" spans="2:46" ht="15" customHeight="1">
      <c r="B262" s="83"/>
      <c r="C262" s="83"/>
      <c r="D262" s="83"/>
      <c r="E262" s="83"/>
      <c r="F262" s="83"/>
      <c r="G262" s="83"/>
      <c r="H262" s="83"/>
      <c r="I262" s="83"/>
      <c r="J262" s="83"/>
      <c r="K262" s="83"/>
      <c r="L262" s="83"/>
      <c r="M262" s="83"/>
      <c r="N262" s="83"/>
      <c r="O262" s="83"/>
      <c r="P262" s="83"/>
      <c r="Q262" s="83"/>
      <c r="R262" s="83"/>
      <c r="S262" s="83"/>
      <c r="T262" s="83"/>
      <c r="U262" s="98"/>
      <c r="V262" s="98"/>
      <c r="W262" s="98"/>
      <c r="X262" s="98"/>
      <c r="Y262" s="98"/>
      <c r="Z262" s="98"/>
      <c r="AA262" s="98"/>
      <c r="AB262" s="98"/>
      <c r="AC262" s="98"/>
      <c r="AD262" s="98"/>
      <c r="AE262" s="98"/>
      <c r="AF262" s="98"/>
      <c r="AG262" s="98"/>
      <c r="AH262" s="98"/>
      <c r="AI262" s="91"/>
      <c r="AJ262" s="91"/>
      <c r="AK262" s="91"/>
      <c r="AL262" s="91"/>
      <c r="AM262" s="91"/>
      <c r="AN262" s="91"/>
      <c r="AO262" s="91"/>
      <c r="AP262" s="91"/>
      <c r="AQ262" s="91"/>
      <c r="AR262" s="91"/>
      <c r="AS262" s="98"/>
      <c r="AT262" s="98"/>
    </row>
    <row r="263" spans="2:46" ht="15" customHeight="1">
      <c r="B263" s="84"/>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98"/>
      <c r="AT263" s="98"/>
    </row>
    <row r="264" spans="2:46" ht="15" customHeight="1">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6"/>
      <c r="AQ264" s="106"/>
      <c r="AR264" s="106"/>
      <c r="AS264" s="98"/>
      <c r="AT264" s="98"/>
    </row>
    <row r="265" ht="15" customHeight="1"/>
    <row r="266" ht="15" customHeight="1"/>
    <row r="267" ht="15" customHeight="1"/>
    <row r="268" ht="15" customHeight="1"/>
    <row r="269" ht="15" customHeight="1"/>
    <row r="270" ht="15" customHeight="1"/>
    <row r="271" ht="15" customHeight="1"/>
    <row r="272" ht="15" customHeight="1"/>
  </sheetData>
  <sheetProtection sheet="1" scenarios="1" formatCells="0" formatColumns="0" formatRows="0"/>
  <mergeCells count="647">
    <mergeCell ref="AJ26:AK26"/>
    <mergeCell ref="AL26:AM26"/>
    <mergeCell ref="AN26:AO26"/>
    <mergeCell ref="AP26:AQ26"/>
    <mergeCell ref="AB26:AC26"/>
    <mergeCell ref="AD26:AE26"/>
    <mergeCell ref="AF26:AG26"/>
    <mergeCell ref="AH26:AI26"/>
    <mergeCell ref="T26:U26"/>
    <mergeCell ref="V26:W26"/>
    <mergeCell ref="X26:Y26"/>
    <mergeCell ref="Z26:AA26"/>
    <mergeCell ref="F26:G26"/>
    <mergeCell ref="H26:I26"/>
    <mergeCell ref="J26:K26"/>
    <mergeCell ref="L26:M26"/>
    <mergeCell ref="N26:O26"/>
    <mergeCell ref="P26:Q26"/>
    <mergeCell ref="R26:S26"/>
    <mergeCell ref="AL28:AM28"/>
    <mergeCell ref="V28:W28"/>
    <mergeCell ref="X28:Y28"/>
    <mergeCell ref="Z28:AA28"/>
    <mergeCell ref="AB28:AC28"/>
    <mergeCell ref="N28:O28"/>
    <mergeCell ref="P28:Q28"/>
    <mergeCell ref="AN28:AO28"/>
    <mergeCell ref="AP28:AQ28"/>
    <mergeCell ref="AD28:AE28"/>
    <mergeCell ref="AF28:AG28"/>
    <mergeCell ref="AH28:AI28"/>
    <mergeCell ref="AJ28:AK28"/>
    <mergeCell ref="R28:S28"/>
    <mergeCell ref="T28:U28"/>
    <mergeCell ref="F28:G28"/>
    <mergeCell ref="H28:I28"/>
    <mergeCell ref="J28:K28"/>
    <mergeCell ref="L28:M28"/>
    <mergeCell ref="AJ27:AK27"/>
    <mergeCell ref="AL27:AM27"/>
    <mergeCell ref="AN27:AO27"/>
    <mergeCell ref="AP27:AQ27"/>
    <mergeCell ref="AB27:AC27"/>
    <mergeCell ref="AD27:AE27"/>
    <mergeCell ref="AF27:AG27"/>
    <mergeCell ref="AH27:AI27"/>
    <mergeCell ref="T27:U27"/>
    <mergeCell ref="V27:W27"/>
    <mergeCell ref="X27:Y27"/>
    <mergeCell ref="Z27:AA27"/>
    <mergeCell ref="AL25:AM25"/>
    <mergeCell ref="AN25:AO25"/>
    <mergeCell ref="AP25:AQ25"/>
    <mergeCell ref="F27:G27"/>
    <mergeCell ref="H27:I27"/>
    <mergeCell ref="J27:K27"/>
    <mergeCell ref="L27:M27"/>
    <mergeCell ref="N27:O27"/>
    <mergeCell ref="P27:Q27"/>
    <mergeCell ref="R27:S27"/>
    <mergeCell ref="AD25:AE25"/>
    <mergeCell ref="AF25:AG25"/>
    <mergeCell ref="AH25:AI25"/>
    <mergeCell ref="AJ25:AK25"/>
    <mergeCell ref="V25:W25"/>
    <mergeCell ref="X25:Y25"/>
    <mergeCell ref="Z25:AA25"/>
    <mergeCell ref="AB25:AC25"/>
    <mergeCell ref="N25:O25"/>
    <mergeCell ref="P25:Q25"/>
    <mergeCell ref="R25:S25"/>
    <mergeCell ref="T25:U25"/>
    <mergeCell ref="F25:G25"/>
    <mergeCell ref="H25:I25"/>
    <mergeCell ref="J25:K25"/>
    <mergeCell ref="L25:M25"/>
    <mergeCell ref="AJ24:AK24"/>
    <mergeCell ref="AK23:AL23"/>
    <mergeCell ref="AL24:AM24"/>
    <mergeCell ref="AM23:AN23"/>
    <mergeCell ref="AN24:AO24"/>
    <mergeCell ref="AO23:AP23"/>
    <mergeCell ref="AP24:AQ24"/>
    <mergeCell ref="AQ23:AR23"/>
    <mergeCell ref="Z24:AA24"/>
    <mergeCell ref="AA23:AB23"/>
    <mergeCell ref="AB24:AC24"/>
    <mergeCell ref="AC23:AD23"/>
    <mergeCell ref="AD24:AE24"/>
    <mergeCell ref="AE23:AF23"/>
    <mergeCell ref="AF24:AG24"/>
    <mergeCell ref="AG23:AH23"/>
    <mergeCell ref="AH24:AI24"/>
    <mergeCell ref="AI23:AJ23"/>
    <mergeCell ref="P24:Q24"/>
    <mergeCell ref="Q23:R23"/>
    <mergeCell ref="R24:S24"/>
    <mergeCell ref="S23:T23"/>
    <mergeCell ref="T24:U24"/>
    <mergeCell ref="U23:V23"/>
    <mergeCell ref="V24:W24"/>
    <mergeCell ref="W23:X23"/>
    <mergeCell ref="X24:Y24"/>
    <mergeCell ref="Y23:Z23"/>
    <mergeCell ref="B15:D16"/>
    <mergeCell ref="B12:D13"/>
    <mergeCell ref="B9:D10"/>
    <mergeCell ref="I23:J23"/>
    <mergeCell ref="E23:F23"/>
    <mergeCell ref="G23:H23"/>
    <mergeCell ref="AA20:AM20"/>
    <mergeCell ref="AA19:AM19"/>
    <mergeCell ref="AA36:AM36"/>
    <mergeCell ref="B24:E26"/>
    <mergeCell ref="J24:K24"/>
    <mergeCell ref="F24:G24"/>
    <mergeCell ref="H24:I24"/>
    <mergeCell ref="K23:L23"/>
    <mergeCell ref="M23:N23"/>
    <mergeCell ref="L24:M24"/>
    <mergeCell ref="B2:D2"/>
    <mergeCell ref="B4:D4"/>
    <mergeCell ref="B6:D6"/>
    <mergeCell ref="B21:L21"/>
    <mergeCell ref="E9:L9"/>
    <mergeCell ref="E10:L10"/>
    <mergeCell ref="E12:L12"/>
    <mergeCell ref="E13:L13"/>
    <mergeCell ref="E15:L15"/>
    <mergeCell ref="E16:L16"/>
    <mergeCell ref="V31:X31"/>
    <mergeCell ref="B22:L22"/>
    <mergeCell ref="B32:AR32"/>
    <mergeCell ref="B33:AR33"/>
    <mergeCell ref="Y31:AA31"/>
    <mergeCell ref="AB31:AD31"/>
    <mergeCell ref="AE31:AH31"/>
    <mergeCell ref="B27:E29"/>
    <mergeCell ref="N24:O24"/>
    <mergeCell ref="O23:P23"/>
    <mergeCell ref="B31:L31"/>
    <mergeCell ref="AE63:AH63"/>
    <mergeCell ref="AN20:AR20"/>
    <mergeCell ref="B19:H20"/>
    <mergeCell ref="I19:Z19"/>
    <mergeCell ref="I20:Z20"/>
    <mergeCell ref="AN19:AR19"/>
    <mergeCell ref="AA35:AM35"/>
    <mergeCell ref="AN35:AR35"/>
    <mergeCell ref="M21:AE21"/>
    <mergeCell ref="B30:L30"/>
    <mergeCell ref="M30:U30"/>
    <mergeCell ref="V30:X30"/>
    <mergeCell ref="Y30:AA30"/>
    <mergeCell ref="AT1:AU1"/>
    <mergeCell ref="AT2:AU2"/>
    <mergeCell ref="AI30:AR30"/>
    <mergeCell ref="AI31:AR31"/>
    <mergeCell ref="M10:AS16"/>
    <mergeCell ref="M9:AS9"/>
    <mergeCell ref="M22:AE22"/>
    <mergeCell ref="AB30:AD30"/>
    <mergeCell ref="AE30:AH30"/>
    <mergeCell ref="M31:U31"/>
    <mergeCell ref="Y2:AJ8"/>
    <mergeCell ref="E2:X2"/>
    <mergeCell ref="E4:X4"/>
    <mergeCell ref="E6:X6"/>
    <mergeCell ref="AN36:AR36"/>
    <mergeCell ref="B37:L37"/>
    <mergeCell ref="M46:U46"/>
    <mergeCell ref="V46:X46"/>
    <mergeCell ref="Y46:AA46"/>
    <mergeCell ref="AB46:AD46"/>
    <mergeCell ref="AE46:AH46"/>
    <mergeCell ref="B35:H36"/>
    <mergeCell ref="I35:Z35"/>
    <mergeCell ref="I36:Z36"/>
    <mergeCell ref="Y47:AA47"/>
    <mergeCell ref="AB47:AD47"/>
    <mergeCell ref="W39:X39"/>
    <mergeCell ref="Y39:Z39"/>
    <mergeCell ref="AA39:AB39"/>
    <mergeCell ref="AC39:AD39"/>
    <mergeCell ref="V40:W40"/>
    <mergeCell ref="X40:Y40"/>
    <mergeCell ref="Z40:AA40"/>
    <mergeCell ref="AB40:AC40"/>
    <mergeCell ref="B38:L38"/>
    <mergeCell ref="M47:U47"/>
    <mergeCell ref="V47:X47"/>
    <mergeCell ref="M39:N39"/>
    <mergeCell ref="O39:P39"/>
    <mergeCell ref="Q39:R39"/>
    <mergeCell ref="S39:T39"/>
    <mergeCell ref="E39:F39"/>
    <mergeCell ref="G39:H39"/>
    <mergeCell ref="I39:J39"/>
    <mergeCell ref="K39:L39"/>
    <mergeCell ref="AE39:AF39"/>
    <mergeCell ref="AG39:AH39"/>
    <mergeCell ref="U39:V39"/>
    <mergeCell ref="AI39:AJ39"/>
    <mergeCell ref="AK39:AL39"/>
    <mergeCell ref="AM39:AN39"/>
    <mergeCell ref="AO39:AP39"/>
    <mergeCell ref="AQ39:AR39"/>
    <mergeCell ref="B40:E42"/>
    <mergeCell ref="F40:G40"/>
    <mergeCell ref="H40:I40"/>
    <mergeCell ref="J40:K40"/>
    <mergeCell ref="L40:M40"/>
    <mergeCell ref="N40:O40"/>
    <mergeCell ref="P40:Q40"/>
    <mergeCell ref="R40:S40"/>
    <mergeCell ref="T40:U40"/>
    <mergeCell ref="AD40:AE40"/>
    <mergeCell ref="AF40:AG40"/>
    <mergeCell ref="AH40:AI40"/>
    <mergeCell ref="AJ40:AK40"/>
    <mergeCell ref="AL40:AM40"/>
    <mergeCell ref="AN40:AO40"/>
    <mergeCell ref="AP40:AQ40"/>
    <mergeCell ref="F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H41:AI41"/>
    <mergeCell ref="AJ41:AK41"/>
    <mergeCell ref="AL41:AM41"/>
    <mergeCell ref="AN41:AO41"/>
    <mergeCell ref="AP41:AQ41"/>
    <mergeCell ref="F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J42:AK42"/>
    <mergeCell ref="AL42:AM42"/>
    <mergeCell ref="AN42:AO42"/>
    <mergeCell ref="AP42:AQ42"/>
    <mergeCell ref="B43:E45"/>
    <mergeCell ref="F43:G43"/>
    <mergeCell ref="H43:I43"/>
    <mergeCell ref="J43:K43"/>
    <mergeCell ref="L43:M43"/>
    <mergeCell ref="N43:O43"/>
    <mergeCell ref="P43:Q43"/>
    <mergeCell ref="R43:S43"/>
    <mergeCell ref="T43:U43"/>
    <mergeCell ref="V43:W43"/>
    <mergeCell ref="X43:Y43"/>
    <mergeCell ref="AL43:AM43"/>
    <mergeCell ref="AN43:AO43"/>
    <mergeCell ref="Z43:AA43"/>
    <mergeCell ref="AB43:AC43"/>
    <mergeCell ref="AD43:AE43"/>
    <mergeCell ref="AF43:AG43"/>
    <mergeCell ref="T44:U44"/>
    <mergeCell ref="V44:W44"/>
    <mergeCell ref="AH43:AI43"/>
    <mergeCell ref="AJ43:AK43"/>
    <mergeCell ref="L44:M44"/>
    <mergeCell ref="N44:O44"/>
    <mergeCell ref="P44:Q44"/>
    <mergeCell ref="R44:S44"/>
    <mergeCell ref="M37:AE37"/>
    <mergeCell ref="AI46:AR46"/>
    <mergeCell ref="AF44:AG44"/>
    <mergeCell ref="AH44:AI44"/>
    <mergeCell ref="AJ44:AK44"/>
    <mergeCell ref="AL44:AM44"/>
    <mergeCell ref="X44:Y44"/>
    <mergeCell ref="Z44:AA44"/>
    <mergeCell ref="AB44:AC44"/>
    <mergeCell ref="AD44:AE44"/>
    <mergeCell ref="M38:AE38"/>
    <mergeCell ref="AI47:AR47"/>
    <mergeCell ref="B48:AR48"/>
    <mergeCell ref="B49:AR49"/>
    <mergeCell ref="AN44:AO44"/>
    <mergeCell ref="AP44:AQ44"/>
    <mergeCell ref="AP43:AQ43"/>
    <mergeCell ref="F44:G44"/>
    <mergeCell ref="H44:I44"/>
    <mergeCell ref="J44:K44"/>
    <mergeCell ref="AN51:AR51"/>
    <mergeCell ref="I52:Z52"/>
    <mergeCell ref="AA52:AM52"/>
    <mergeCell ref="AN52:AR52"/>
    <mergeCell ref="E55:F55"/>
    <mergeCell ref="G55:H55"/>
    <mergeCell ref="I55:J55"/>
    <mergeCell ref="K55:L55"/>
    <mergeCell ref="M55:N55"/>
    <mergeCell ref="O55:P55"/>
    <mergeCell ref="Q55:R55"/>
    <mergeCell ref="S55:T55"/>
    <mergeCell ref="U55:V55"/>
    <mergeCell ref="W55:X55"/>
    <mergeCell ref="Y55:Z55"/>
    <mergeCell ref="AA55:AB55"/>
    <mergeCell ref="AC55:AD55"/>
    <mergeCell ref="AE55:AF55"/>
    <mergeCell ref="AG55:AH55"/>
    <mergeCell ref="AI55:AJ55"/>
    <mergeCell ref="AK55:AL55"/>
    <mergeCell ref="AM55:AN55"/>
    <mergeCell ref="AO55:AP55"/>
    <mergeCell ref="AQ55:AR55"/>
    <mergeCell ref="B56:E58"/>
    <mergeCell ref="F56:G56"/>
    <mergeCell ref="H56:I56"/>
    <mergeCell ref="J56:K56"/>
    <mergeCell ref="F57:G57"/>
    <mergeCell ref="H57:I57"/>
    <mergeCell ref="J57:K57"/>
    <mergeCell ref="F58:G58"/>
    <mergeCell ref="H58:I58"/>
    <mergeCell ref="J58:K58"/>
    <mergeCell ref="L56:M56"/>
    <mergeCell ref="N56:O56"/>
    <mergeCell ref="P56:Q56"/>
    <mergeCell ref="R56:S56"/>
    <mergeCell ref="T56:U56"/>
    <mergeCell ref="V56:W56"/>
    <mergeCell ref="X56:Y56"/>
    <mergeCell ref="Z56:AA56"/>
    <mergeCell ref="AB56:AC56"/>
    <mergeCell ref="AD56:AE56"/>
    <mergeCell ref="AF56:AG56"/>
    <mergeCell ref="AH56:AI56"/>
    <mergeCell ref="AJ56:AK56"/>
    <mergeCell ref="AL56:AM56"/>
    <mergeCell ref="AN56:AO56"/>
    <mergeCell ref="AP56:AQ56"/>
    <mergeCell ref="L57:M57"/>
    <mergeCell ref="N57:O57"/>
    <mergeCell ref="P57:Q57"/>
    <mergeCell ref="R57:S57"/>
    <mergeCell ref="T57:U57"/>
    <mergeCell ref="V57:W57"/>
    <mergeCell ref="X57:Y57"/>
    <mergeCell ref="Z57:AA57"/>
    <mergeCell ref="AB57:AC57"/>
    <mergeCell ref="AD57:AE57"/>
    <mergeCell ref="AF57:AG57"/>
    <mergeCell ref="AH57:AI57"/>
    <mergeCell ref="AJ57:AK57"/>
    <mergeCell ref="AL57:AM57"/>
    <mergeCell ref="AN57:AO57"/>
    <mergeCell ref="AP57:AQ57"/>
    <mergeCell ref="L58:M58"/>
    <mergeCell ref="N58:O58"/>
    <mergeCell ref="P58:Q58"/>
    <mergeCell ref="R58:S58"/>
    <mergeCell ref="T58:U58"/>
    <mergeCell ref="V58:W58"/>
    <mergeCell ref="X58:Y58"/>
    <mergeCell ref="Z58:AA58"/>
    <mergeCell ref="AB58:AC58"/>
    <mergeCell ref="AD58:AE58"/>
    <mergeCell ref="AF58:AG58"/>
    <mergeCell ref="AH58:AI58"/>
    <mergeCell ref="AJ58:AK58"/>
    <mergeCell ref="AL58:AM58"/>
    <mergeCell ref="AN58:AO58"/>
    <mergeCell ref="AP58:AQ58"/>
    <mergeCell ref="B59:E61"/>
    <mergeCell ref="F59:G59"/>
    <mergeCell ref="H59:I59"/>
    <mergeCell ref="J59:K59"/>
    <mergeCell ref="F60:G60"/>
    <mergeCell ref="H60:I60"/>
    <mergeCell ref="J60:K60"/>
    <mergeCell ref="L59:M59"/>
    <mergeCell ref="N59:O59"/>
    <mergeCell ref="P59:Q59"/>
    <mergeCell ref="R59:S59"/>
    <mergeCell ref="T59:U59"/>
    <mergeCell ref="V59:W59"/>
    <mergeCell ref="X59:Y59"/>
    <mergeCell ref="Z59:AA59"/>
    <mergeCell ref="AB59:AC59"/>
    <mergeCell ref="AD59:AE59"/>
    <mergeCell ref="AF59:AG59"/>
    <mergeCell ref="AH59:AI59"/>
    <mergeCell ref="AJ59:AK59"/>
    <mergeCell ref="AL59:AM59"/>
    <mergeCell ref="AN59:AO59"/>
    <mergeCell ref="AP59:AQ59"/>
    <mergeCell ref="L60:M60"/>
    <mergeCell ref="N60:O60"/>
    <mergeCell ref="P60:Q60"/>
    <mergeCell ref="R60:S60"/>
    <mergeCell ref="T60:U60"/>
    <mergeCell ref="V60:W60"/>
    <mergeCell ref="X60:Y60"/>
    <mergeCell ref="Z60:AA60"/>
    <mergeCell ref="AB60:AC60"/>
    <mergeCell ref="AD60:AE60"/>
    <mergeCell ref="AF60:AG60"/>
    <mergeCell ref="AH60:AI60"/>
    <mergeCell ref="AJ60:AK60"/>
    <mergeCell ref="AL60:AM60"/>
    <mergeCell ref="AN60:AO60"/>
    <mergeCell ref="AP60:AQ60"/>
    <mergeCell ref="B63:L63"/>
    <mergeCell ref="M63:U63"/>
    <mergeCell ref="V63:X63"/>
    <mergeCell ref="Y63:AA63"/>
    <mergeCell ref="AI62:AR62"/>
    <mergeCell ref="AI63:AR63"/>
    <mergeCell ref="AB62:AD62"/>
    <mergeCell ref="AE62:AH62"/>
    <mergeCell ref="AB63:AD63"/>
    <mergeCell ref="B62:L62"/>
    <mergeCell ref="M62:U62"/>
    <mergeCell ref="V62:X62"/>
    <mergeCell ref="Y62:AA62"/>
    <mergeCell ref="B46:L46"/>
    <mergeCell ref="B47:L47"/>
    <mergeCell ref="M53:AE53"/>
    <mergeCell ref="M54:AE54"/>
    <mergeCell ref="B54:L54"/>
    <mergeCell ref="B53:L53"/>
    <mergeCell ref="B51:H52"/>
    <mergeCell ref="I51:Z51"/>
    <mergeCell ref="AA51:AM51"/>
    <mergeCell ref="AE47:AH47"/>
    <mergeCell ref="B70:L70"/>
    <mergeCell ref="B69:L69"/>
    <mergeCell ref="M69:AE69"/>
    <mergeCell ref="B64:AR64"/>
    <mergeCell ref="B65:AR65"/>
    <mergeCell ref="AA68:AM68"/>
    <mergeCell ref="I68:Z68"/>
    <mergeCell ref="M70:AE70"/>
    <mergeCell ref="E71:F71"/>
    <mergeCell ref="G71:H71"/>
    <mergeCell ref="I71:J71"/>
    <mergeCell ref="K71:L71"/>
    <mergeCell ref="M71:N71"/>
    <mergeCell ref="O71:P71"/>
    <mergeCell ref="Q71:R71"/>
    <mergeCell ref="S71:T71"/>
    <mergeCell ref="U71:V71"/>
    <mergeCell ref="W71:X71"/>
    <mergeCell ref="Y71:Z71"/>
    <mergeCell ref="AA71:AB71"/>
    <mergeCell ref="AC71:AD71"/>
    <mergeCell ref="AE71:AF71"/>
    <mergeCell ref="AG71:AH71"/>
    <mergeCell ref="AI71:AJ71"/>
    <mergeCell ref="AK71:AL71"/>
    <mergeCell ref="AM71:AN71"/>
    <mergeCell ref="AO71:AP71"/>
    <mergeCell ref="AQ71:AR71"/>
    <mergeCell ref="B72:E74"/>
    <mergeCell ref="F72:G72"/>
    <mergeCell ref="H72:I72"/>
    <mergeCell ref="J72:K72"/>
    <mergeCell ref="F73:G73"/>
    <mergeCell ref="H73:I73"/>
    <mergeCell ref="J73:K73"/>
    <mergeCell ref="F74:G74"/>
    <mergeCell ref="H74:I74"/>
    <mergeCell ref="J74:K74"/>
    <mergeCell ref="L72:M72"/>
    <mergeCell ref="N72:O72"/>
    <mergeCell ref="P72:Q72"/>
    <mergeCell ref="R72:S72"/>
    <mergeCell ref="T72:U72"/>
    <mergeCell ref="V72:W72"/>
    <mergeCell ref="X72:Y72"/>
    <mergeCell ref="Z72:AA72"/>
    <mergeCell ref="AB72:AC72"/>
    <mergeCell ref="AD72:AE72"/>
    <mergeCell ref="AF72:AG72"/>
    <mergeCell ref="AH72:AI72"/>
    <mergeCell ref="AJ72:AK72"/>
    <mergeCell ref="AL72:AM72"/>
    <mergeCell ref="AN72:AO72"/>
    <mergeCell ref="AP72:AQ72"/>
    <mergeCell ref="L73:M73"/>
    <mergeCell ref="N73:O73"/>
    <mergeCell ref="P73:Q73"/>
    <mergeCell ref="R73:S73"/>
    <mergeCell ref="T73:U73"/>
    <mergeCell ref="V73:W73"/>
    <mergeCell ref="X73:Y73"/>
    <mergeCell ref="Z73:AA73"/>
    <mergeCell ref="AB73:AC73"/>
    <mergeCell ref="AD73:AE73"/>
    <mergeCell ref="AF73:AG73"/>
    <mergeCell ref="AH73:AI73"/>
    <mergeCell ref="AJ73:AK73"/>
    <mergeCell ref="AL73:AM73"/>
    <mergeCell ref="AN73:AO73"/>
    <mergeCell ref="AP73:AQ73"/>
    <mergeCell ref="L74:M74"/>
    <mergeCell ref="N74:O74"/>
    <mergeCell ref="P74:Q74"/>
    <mergeCell ref="R74:S74"/>
    <mergeCell ref="T74:U74"/>
    <mergeCell ref="V74:W74"/>
    <mergeCell ref="X74:Y74"/>
    <mergeCell ref="Z74:AA74"/>
    <mergeCell ref="AB74:AC74"/>
    <mergeCell ref="AD74:AE74"/>
    <mergeCell ref="AF74:AG74"/>
    <mergeCell ref="AH74:AI74"/>
    <mergeCell ref="AJ74:AK74"/>
    <mergeCell ref="AL74:AM74"/>
    <mergeCell ref="AN74:AO74"/>
    <mergeCell ref="AP74:AQ74"/>
    <mergeCell ref="B75:E77"/>
    <mergeCell ref="F75:G75"/>
    <mergeCell ref="H75:I75"/>
    <mergeCell ref="J75:K75"/>
    <mergeCell ref="F76:G76"/>
    <mergeCell ref="H76:I76"/>
    <mergeCell ref="J76:K76"/>
    <mergeCell ref="L75:M75"/>
    <mergeCell ref="N75:O75"/>
    <mergeCell ref="P75:Q75"/>
    <mergeCell ref="R75:S75"/>
    <mergeCell ref="AN75:AO75"/>
    <mergeCell ref="AP75:AQ75"/>
    <mergeCell ref="AB75:AC75"/>
    <mergeCell ref="AD75:AE75"/>
    <mergeCell ref="AF75:AG75"/>
    <mergeCell ref="AH75:AI75"/>
    <mergeCell ref="AJ75:AK75"/>
    <mergeCell ref="AL75:AM75"/>
    <mergeCell ref="T75:U75"/>
    <mergeCell ref="V75:W75"/>
    <mergeCell ref="X75:Y75"/>
    <mergeCell ref="Z75:AA75"/>
    <mergeCell ref="AI79:AR79"/>
    <mergeCell ref="AJ76:AK76"/>
    <mergeCell ref="AL76:AM76"/>
    <mergeCell ref="AN76:AO76"/>
    <mergeCell ref="AP76:AQ76"/>
    <mergeCell ref="AH76:AI76"/>
    <mergeCell ref="AI78:AR78"/>
    <mergeCell ref="Z76:AA76"/>
    <mergeCell ref="L76:M76"/>
    <mergeCell ref="N76:O76"/>
    <mergeCell ref="AB76:AC76"/>
    <mergeCell ref="P76:Q76"/>
    <mergeCell ref="R76:S76"/>
    <mergeCell ref="T76:U76"/>
    <mergeCell ref="V76:W76"/>
    <mergeCell ref="X76:Y76"/>
    <mergeCell ref="B95:E95"/>
    <mergeCell ref="F95:AR95"/>
    <mergeCell ref="B98:AR99"/>
    <mergeCell ref="AN67:AR67"/>
    <mergeCell ref="AA67:AM67"/>
    <mergeCell ref="I67:Z67"/>
    <mergeCell ref="B67:H68"/>
    <mergeCell ref="B80:AR80"/>
    <mergeCell ref="B81:AR81"/>
    <mergeCell ref="AN68:AR68"/>
    <mergeCell ref="B93:M93"/>
    <mergeCell ref="N93:Q93"/>
    <mergeCell ref="R93:U93"/>
    <mergeCell ref="V93:AR93"/>
    <mergeCell ref="V84:AR84"/>
    <mergeCell ref="V85:AR85"/>
    <mergeCell ref="R84:U84"/>
    <mergeCell ref="R85:U85"/>
    <mergeCell ref="N84:Q84"/>
    <mergeCell ref="N85:Q85"/>
    <mergeCell ref="B84:M84"/>
    <mergeCell ref="B85:M85"/>
    <mergeCell ref="B86:M86"/>
    <mergeCell ref="N86:Q86"/>
    <mergeCell ref="R86:U86"/>
    <mergeCell ref="V86:AR86"/>
    <mergeCell ref="B87:M87"/>
    <mergeCell ref="N87:Q87"/>
    <mergeCell ref="R87:U87"/>
    <mergeCell ref="V87:AR87"/>
    <mergeCell ref="B88:M88"/>
    <mergeCell ref="N88:Q88"/>
    <mergeCell ref="R88:U88"/>
    <mergeCell ref="V88:AR88"/>
    <mergeCell ref="B89:M89"/>
    <mergeCell ref="N89:Q89"/>
    <mergeCell ref="R89:U89"/>
    <mergeCell ref="V89:AR89"/>
    <mergeCell ref="B90:M90"/>
    <mergeCell ref="N90:Q90"/>
    <mergeCell ref="R90:U90"/>
    <mergeCell ref="V90:AR90"/>
    <mergeCell ref="B91:M91"/>
    <mergeCell ref="N91:Q91"/>
    <mergeCell ref="R91:U91"/>
    <mergeCell ref="V91:AR91"/>
    <mergeCell ref="B92:M92"/>
    <mergeCell ref="N92:Q92"/>
    <mergeCell ref="R92:U92"/>
    <mergeCell ref="V92:AR92"/>
    <mergeCell ref="B78:L78"/>
    <mergeCell ref="M78:U78"/>
    <mergeCell ref="V78:X78"/>
    <mergeCell ref="Y78:AA78"/>
    <mergeCell ref="AB78:AD78"/>
    <mergeCell ref="AE78:AH78"/>
    <mergeCell ref="AD76:AE76"/>
    <mergeCell ref="AF76:AG76"/>
    <mergeCell ref="B79:L79"/>
    <mergeCell ref="M79:U79"/>
    <mergeCell ref="V79:X79"/>
    <mergeCell ref="Y79:AA79"/>
    <mergeCell ref="AB79:AD79"/>
    <mergeCell ref="AE79:AH79"/>
    <mergeCell ref="AF21:AR21"/>
    <mergeCell ref="AF22:AR22"/>
    <mergeCell ref="AF37:AR37"/>
    <mergeCell ref="AF38:AR38"/>
    <mergeCell ref="AF53:AR53"/>
    <mergeCell ref="AF54:AR54"/>
    <mergeCell ref="AF69:AR69"/>
    <mergeCell ref="AF70:AR70"/>
  </mergeCells>
  <conditionalFormatting sqref="L41 J41 L57 F25 J57 T28 H259 AP259 AN259 AL259 AJ259 AH259 AF259 AD259 AB259 Z259 X259 V259 T259 R259 P259 N259 L259 J259 F259 AP256 AN256 AL256 AJ256 AH256 AF256 AD256 AB256 Z256 X256 V256 T256 R256 P256 N256 L256 J256 F256 H256 H25 P28 AP28 X28 AB28 Z28 H28 AF28 AL28 AJ28 AH28 AD28 AN28 N28 L28 J28 F28 V28 R28 AP25 AN25 AL25 AJ25 AH25 AF25 AD25 AB25 Z25 X25 V25 T25 R25 P25 N25 L25 J25 F41 T44 H41 P44 AP44 X44 AB44 Z44 H44 AF44 AL44 AJ44 AH44 AD44 AN44 N44 L44 J44 F44 V44 R44 AP41 AN41 AL41 AJ41 AH41 AF41 AD41 AB41 Z41 X41 V41 T41 R41 P41 N41 F57 T60 H57 P60 AP60 X60 AB60 Z60 H60 AF60 AL60 AJ60 AH60 AD60 AN60 N60 L60 J60 F60 V60 R60 AP57 AN57 AL57 AJ57 AH57 AF57 AD57 AB57 Z57 X57 V57 T57 R57 P57 N57 F73 T76 H73 P76 AP76 X76 AB76 Z76 H76 AF76 AL76 AJ76 AH76 AD76 AN76 N76 L76 J76 F76 V76 R76 AP73 AN73 AL73 AJ73 AH73 AF73 AD73 AB73 Z73 X73 V73 T73 R73 P73 N73 L73 J73">
    <cfRule type="cellIs" priority="1" dxfId="0" operator="greaterThanOrEqual" stopIfTrue="1">
      <formula>G$23</formula>
    </cfRule>
  </conditionalFormatting>
  <dataValidations count="10">
    <dataValidation type="list" allowBlank="1" showErrorMessage="1" sqref="I101">
      <formula1>$D$101:$D$319</formula1>
      <formula2>0</formula2>
    </dataValidation>
    <dataValidation type="list" allowBlank="1" showInputMessage="1" showErrorMessage="1" sqref="AT1:AU1">
      <formula1>$K$119:$K$125</formula1>
    </dataValidation>
    <dataValidation type="list" allowBlank="1" showErrorMessage="1" sqref="AT2:AU2">
      <formula1>$K$104:$K$109</formula1>
    </dataValidation>
    <dataValidation type="list" allowBlank="1" showErrorMessage="1" sqref="F95:AR95">
      <formula1>$L$104:$L$114</formula1>
    </dataValidation>
    <dataValidation type="list" allowBlank="1" showErrorMessage="1" sqref="E10:L10">
      <formula1>$B$104:$B$117</formula1>
    </dataValidation>
    <dataValidation type="list" allowBlank="1" showErrorMessage="1" sqref="I20:Z20 I68:Z68 I52:Z52 I36:Z36">
      <formula1>$E$104:$E$249</formula1>
    </dataValidation>
    <dataValidation type="list" allowBlank="1" showErrorMessage="1" sqref="B85:M93">
      <formula1>$C$104:$C$249</formula1>
    </dataValidation>
    <dataValidation type="list" allowBlank="1" showInputMessage="1" showErrorMessage="1" sqref="AI31:AR31">
      <formula1>$Q$104:$Q$111</formula1>
    </dataValidation>
    <dataValidation type="list" allowBlank="1" showInputMessage="1" showErrorMessage="1" sqref="AI47:AR47">
      <formula1>$T$104:$T$108</formula1>
    </dataValidation>
    <dataValidation type="list" allowBlank="1" showInputMessage="1" showErrorMessage="1" sqref="AI63:AR63">
      <formula1>$W$104:$W$106</formula1>
    </dataValidation>
  </dataValidations>
  <printOptions/>
  <pageMargins left="0.75" right="0.75" top="1" bottom="1" header="0.512" footer="0.512"/>
  <pageSetup horizontalDpi="600" verticalDpi="600" orientation="portrait" paperSize="9" scale="99" r:id="rId2"/>
  <colBreaks count="1" manualBreakCount="1">
    <brk id="47" max="65535" man="1"/>
  </colBreaks>
  <drawing r:id="rId1"/>
</worksheet>
</file>

<file path=xl/worksheets/sheet13.xml><?xml version="1.0" encoding="utf-8"?>
<worksheet xmlns="http://schemas.openxmlformats.org/spreadsheetml/2006/main" xmlns:r="http://schemas.openxmlformats.org/officeDocument/2006/relationships">
  <dimension ref="A1:BJ264"/>
  <sheetViews>
    <sheetView tabSelected="1" workbookViewId="0" topLeftCell="A1">
      <selection activeCell="BE86" sqref="BE86"/>
    </sheetView>
  </sheetViews>
  <sheetFormatPr defaultColWidth="9.00390625" defaultRowHeight="13.5"/>
  <cols>
    <col min="1" max="1" width="1.75390625" style="88" customWidth="1"/>
    <col min="2" max="2" width="2.50390625" style="88" customWidth="1"/>
    <col min="3" max="4" width="1.75390625" style="88" customWidth="1"/>
    <col min="5" max="10" width="1.625" style="88" customWidth="1"/>
    <col min="11" max="11" width="2.25390625" style="88" customWidth="1"/>
    <col min="12" max="44" width="1.625" style="88" customWidth="1"/>
    <col min="45" max="45" width="5.875" style="88" customWidth="1"/>
    <col min="46" max="46" width="5.75390625" style="88" customWidth="1"/>
    <col min="47" max="55" width="2.625" style="88" customWidth="1"/>
    <col min="56" max="56" width="0" style="88" hidden="1" customWidth="1"/>
    <col min="57" max="16384" width="9.00390625" style="88" customWidth="1"/>
  </cols>
  <sheetData>
    <row r="1" spans="1:54" ht="13.5">
      <c r="A1" s="107"/>
      <c r="B1" s="125" t="s">
        <v>594</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32" t="s">
        <v>88</v>
      </c>
      <c r="AT1" s="201" t="s">
        <v>595</v>
      </c>
      <c r="AU1" s="202"/>
      <c r="AV1" s="98"/>
      <c r="AW1" s="98"/>
      <c r="AX1" s="98"/>
      <c r="AY1" s="98"/>
      <c r="AZ1" s="98"/>
      <c r="BA1" s="98"/>
      <c r="BB1" s="98"/>
    </row>
    <row r="2" spans="1:54" ht="17.25" customHeight="1">
      <c r="A2" s="97"/>
      <c r="B2" s="166" t="s">
        <v>114</v>
      </c>
      <c r="C2" s="167"/>
      <c r="D2" s="168"/>
      <c r="E2" s="226" t="s">
        <v>64</v>
      </c>
      <c r="F2" s="227"/>
      <c r="G2" s="227"/>
      <c r="H2" s="227"/>
      <c r="I2" s="227"/>
      <c r="J2" s="227"/>
      <c r="K2" s="227"/>
      <c r="L2" s="227"/>
      <c r="M2" s="227"/>
      <c r="N2" s="227"/>
      <c r="O2" s="227"/>
      <c r="P2" s="227"/>
      <c r="Q2" s="227"/>
      <c r="R2" s="227"/>
      <c r="S2" s="227"/>
      <c r="T2" s="227"/>
      <c r="U2" s="227"/>
      <c r="V2" s="227"/>
      <c r="W2" s="227"/>
      <c r="X2" s="227"/>
      <c r="Y2" s="220"/>
      <c r="Z2" s="221"/>
      <c r="AA2" s="221"/>
      <c r="AB2" s="221"/>
      <c r="AC2" s="221"/>
      <c r="AD2" s="221"/>
      <c r="AE2" s="221"/>
      <c r="AF2" s="221"/>
      <c r="AG2" s="221"/>
      <c r="AH2" s="221"/>
      <c r="AI2" s="221"/>
      <c r="AJ2" s="222"/>
      <c r="AK2" s="89"/>
      <c r="AL2" s="89"/>
      <c r="AM2" s="89"/>
      <c r="AN2" s="89"/>
      <c r="AO2" s="89"/>
      <c r="AP2" s="89"/>
      <c r="AQ2" s="89"/>
      <c r="AR2" s="90"/>
      <c r="AS2" s="98"/>
      <c r="AT2" s="203" t="s">
        <v>115</v>
      </c>
      <c r="AU2" s="204"/>
      <c r="AV2" s="98"/>
      <c r="AW2" s="98"/>
      <c r="AX2" s="98"/>
      <c r="AY2" s="98"/>
      <c r="AZ2" s="98"/>
      <c r="BA2" s="98"/>
      <c r="BB2" s="98"/>
    </row>
    <row r="3" spans="1:54" ht="3.75" customHeight="1">
      <c r="A3" s="97"/>
      <c r="B3" s="98"/>
      <c r="C3" s="98"/>
      <c r="D3" s="98"/>
      <c r="E3" s="98"/>
      <c r="F3" s="98"/>
      <c r="G3" s="98"/>
      <c r="H3" s="98"/>
      <c r="I3" s="98"/>
      <c r="J3" s="98"/>
      <c r="K3" s="98"/>
      <c r="L3" s="98"/>
      <c r="M3" s="98"/>
      <c r="N3" s="98"/>
      <c r="O3" s="98"/>
      <c r="P3" s="98"/>
      <c r="Q3" s="98"/>
      <c r="R3" s="98"/>
      <c r="S3" s="98"/>
      <c r="T3" s="91"/>
      <c r="U3" s="91"/>
      <c r="V3" s="91"/>
      <c r="W3" s="91"/>
      <c r="X3" s="91"/>
      <c r="Y3" s="208"/>
      <c r="Z3" s="209"/>
      <c r="AA3" s="209"/>
      <c r="AB3" s="209"/>
      <c r="AC3" s="209"/>
      <c r="AD3" s="209"/>
      <c r="AE3" s="209"/>
      <c r="AF3" s="209"/>
      <c r="AG3" s="209"/>
      <c r="AH3" s="209"/>
      <c r="AI3" s="209"/>
      <c r="AJ3" s="210"/>
      <c r="AK3" s="91"/>
      <c r="AL3" s="91"/>
      <c r="AM3" s="91"/>
      <c r="AN3" s="91"/>
      <c r="AO3" s="91"/>
      <c r="AP3" s="91"/>
      <c r="AQ3" s="91"/>
      <c r="AR3" s="92"/>
      <c r="AS3" s="98"/>
      <c r="AT3" s="98"/>
      <c r="AU3" s="99"/>
      <c r="AV3" s="98"/>
      <c r="AW3" s="98"/>
      <c r="AX3" s="98"/>
      <c r="AY3" s="98"/>
      <c r="AZ3" s="98"/>
      <c r="BA3" s="98"/>
      <c r="BB3" s="98"/>
    </row>
    <row r="4" spans="1:54" ht="18" customHeight="1">
      <c r="A4" s="97"/>
      <c r="B4" s="166" t="s">
        <v>116</v>
      </c>
      <c r="C4" s="167"/>
      <c r="D4" s="168"/>
      <c r="E4" s="226" t="s">
        <v>569</v>
      </c>
      <c r="F4" s="227"/>
      <c r="G4" s="227"/>
      <c r="H4" s="227"/>
      <c r="I4" s="227"/>
      <c r="J4" s="227"/>
      <c r="K4" s="227"/>
      <c r="L4" s="227"/>
      <c r="M4" s="227"/>
      <c r="N4" s="227"/>
      <c r="O4" s="227"/>
      <c r="P4" s="227"/>
      <c r="Q4" s="227"/>
      <c r="R4" s="227"/>
      <c r="S4" s="227"/>
      <c r="T4" s="227"/>
      <c r="U4" s="227"/>
      <c r="V4" s="227"/>
      <c r="W4" s="227"/>
      <c r="X4" s="227"/>
      <c r="Y4" s="208"/>
      <c r="Z4" s="209"/>
      <c r="AA4" s="209"/>
      <c r="AB4" s="209"/>
      <c r="AC4" s="209"/>
      <c r="AD4" s="209"/>
      <c r="AE4" s="209"/>
      <c r="AF4" s="209"/>
      <c r="AG4" s="209"/>
      <c r="AH4" s="209"/>
      <c r="AI4" s="209"/>
      <c r="AJ4" s="210"/>
      <c r="AK4" s="91"/>
      <c r="AL4" s="91"/>
      <c r="AM4" s="91"/>
      <c r="AN4" s="91"/>
      <c r="AO4" s="91"/>
      <c r="AP4" s="91"/>
      <c r="AQ4" s="91"/>
      <c r="AR4" s="92"/>
      <c r="AS4" s="98"/>
      <c r="AT4" s="98"/>
      <c r="AU4" s="99"/>
      <c r="AV4" s="98"/>
      <c r="AW4" s="98"/>
      <c r="AX4" s="98"/>
      <c r="AY4" s="98"/>
      <c r="AZ4" s="98"/>
      <c r="BA4" s="98"/>
      <c r="BB4" s="98"/>
    </row>
    <row r="5" spans="1:54" ht="3.75" customHeight="1">
      <c r="A5" s="97"/>
      <c r="B5" s="98"/>
      <c r="C5" s="98"/>
      <c r="D5" s="98"/>
      <c r="E5" s="98"/>
      <c r="F5" s="98"/>
      <c r="G5" s="98"/>
      <c r="H5" s="98"/>
      <c r="I5" s="98"/>
      <c r="J5" s="98"/>
      <c r="K5" s="98"/>
      <c r="L5" s="98"/>
      <c r="M5" s="36"/>
      <c r="N5" s="98"/>
      <c r="O5" s="98"/>
      <c r="P5" s="98"/>
      <c r="Q5" s="98"/>
      <c r="R5" s="98"/>
      <c r="S5" s="98"/>
      <c r="T5" s="91"/>
      <c r="U5" s="91"/>
      <c r="V5" s="91"/>
      <c r="W5" s="91"/>
      <c r="X5" s="91"/>
      <c r="Y5" s="208"/>
      <c r="Z5" s="209"/>
      <c r="AA5" s="209"/>
      <c r="AB5" s="209"/>
      <c r="AC5" s="209"/>
      <c r="AD5" s="209"/>
      <c r="AE5" s="209"/>
      <c r="AF5" s="209"/>
      <c r="AG5" s="209"/>
      <c r="AH5" s="209"/>
      <c r="AI5" s="209"/>
      <c r="AJ5" s="210"/>
      <c r="AK5" s="91"/>
      <c r="AL5" s="91"/>
      <c r="AM5" s="91"/>
      <c r="AN5" s="91"/>
      <c r="AO5" s="91"/>
      <c r="AP5" s="91"/>
      <c r="AQ5" s="91"/>
      <c r="AR5" s="92"/>
      <c r="AS5" s="98"/>
      <c r="AT5" s="98"/>
      <c r="AU5" s="99"/>
      <c r="AV5" s="98"/>
      <c r="AW5" s="98"/>
      <c r="AX5" s="98"/>
      <c r="AY5" s="98"/>
      <c r="AZ5" s="98"/>
      <c r="BA5" s="98"/>
      <c r="BB5" s="98"/>
    </row>
    <row r="6" spans="1:54" ht="43.5" customHeight="1">
      <c r="A6" s="97"/>
      <c r="B6" s="166" t="s">
        <v>465</v>
      </c>
      <c r="C6" s="167"/>
      <c r="D6" s="168"/>
      <c r="E6" s="226" t="s">
        <v>65</v>
      </c>
      <c r="F6" s="227"/>
      <c r="G6" s="227"/>
      <c r="H6" s="227"/>
      <c r="I6" s="227"/>
      <c r="J6" s="227"/>
      <c r="K6" s="227"/>
      <c r="L6" s="227"/>
      <c r="M6" s="227"/>
      <c r="N6" s="227"/>
      <c r="O6" s="227"/>
      <c r="P6" s="227"/>
      <c r="Q6" s="227"/>
      <c r="R6" s="227"/>
      <c r="S6" s="227"/>
      <c r="T6" s="227"/>
      <c r="U6" s="227"/>
      <c r="V6" s="227"/>
      <c r="W6" s="227"/>
      <c r="X6" s="227"/>
      <c r="Y6" s="208"/>
      <c r="Z6" s="209"/>
      <c r="AA6" s="209"/>
      <c r="AB6" s="209"/>
      <c r="AC6" s="209"/>
      <c r="AD6" s="209"/>
      <c r="AE6" s="209"/>
      <c r="AF6" s="209"/>
      <c r="AG6" s="209"/>
      <c r="AH6" s="209"/>
      <c r="AI6" s="209"/>
      <c r="AJ6" s="210"/>
      <c r="AK6" s="93"/>
      <c r="AL6" s="93"/>
      <c r="AM6" s="93"/>
      <c r="AN6" s="93"/>
      <c r="AO6" s="93"/>
      <c r="AP6" s="93"/>
      <c r="AQ6" s="93"/>
      <c r="AR6" s="94"/>
      <c r="AS6" s="98"/>
      <c r="AT6" s="98"/>
      <c r="AU6" s="99"/>
      <c r="AV6" s="98"/>
      <c r="AW6" s="98"/>
      <c r="AX6" s="98"/>
      <c r="AY6" s="98"/>
      <c r="AZ6" s="98"/>
      <c r="BA6" s="98"/>
      <c r="BB6" s="98"/>
    </row>
    <row r="7" spans="1:54" ht="3" customHeight="1">
      <c r="A7" s="97"/>
      <c r="B7" s="98"/>
      <c r="C7" s="22"/>
      <c r="D7" s="98"/>
      <c r="E7" s="98"/>
      <c r="F7" s="98"/>
      <c r="G7" s="98"/>
      <c r="H7" s="98"/>
      <c r="I7" s="98"/>
      <c r="J7" s="98"/>
      <c r="K7" s="98"/>
      <c r="L7" s="98"/>
      <c r="M7" s="98"/>
      <c r="N7" s="98"/>
      <c r="O7" s="98"/>
      <c r="P7" s="98"/>
      <c r="Q7" s="98"/>
      <c r="R7" s="98"/>
      <c r="S7" s="98"/>
      <c r="T7" s="98"/>
      <c r="U7" s="98"/>
      <c r="V7" s="98"/>
      <c r="W7" s="98"/>
      <c r="X7" s="98"/>
      <c r="Y7" s="208"/>
      <c r="Z7" s="209"/>
      <c r="AA7" s="209"/>
      <c r="AB7" s="209"/>
      <c r="AC7" s="209"/>
      <c r="AD7" s="209"/>
      <c r="AE7" s="209"/>
      <c r="AF7" s="209"/>
      <c r="AG7" s="209"/>
      <c r="AH7" s="209"/>
      <c r="AI7" s="209"/>
      <c r="AJ7" s="210"/>
      <c r="AK7" s="98"/>
      <c r="AL7" s="98"/>
      <c r="AM7" s="98"/>
      <c r="AN7" s="98"/>
      <c r="AO7" s="98"/>
      <c r="AP7" s="98"/>
      <c r="AQ7" s="98"/>
      <c r="AR7" s="98"/>
      <c r="AS7" s="98"/>
      <c r="AT7" s="98"/>
      <c r="AU7" s="99"/>
      <c r="AV7" s="98"/>
      <c r="AW7" s="98"/>
      <c r="AX7" s="98"/>
      <c r="AY7" s="98"/>
      <c r="AZ7" s="98"/>
      <c r="BA7" s="98"/>
      <c r="BB7" s="98"/>
    </row>
    <row r="8" spans="1:54" ht="13.5">
      <c r="A8" s="97"/>
      <c r="B8" s="126" t="s">
        <v>117</v>
      </c>
      <c r="C8" s="98"/>
      <c r="D8" s="98"/>
      <c r="E8" s="98"/>
      <c r="F8" s="98"/>
      <c r="G8" s="98"/>
      <c r="H8" s="98"/>
      <c r="I8" s="98"/>
      <c r="J8" s="98"/>
      <c r="K8" s="98"/>
      <c r="L8" s="98"/>
      <c r="M8" s="98"/>
      <c r="N8" s="98"/>
      <c r="O8" s="98"/>
      <c r="P8" s="98"/>
      <c r="Q8" s="98"/>
      <c r="R8" s="98"/>
      <c r="S8" s="98"/>
      <c r="T8" s="98"/>
      <c r="U8" s="98"/>
      <c r="V8" s="98"/>
      <c r="W8" s="98"/>
      <c r="X8" s="98"/>
      <c r="Y8" s="223"/>
      <c r="Z8" s="224"/>
      <c r="AA8" s="224"/>
      <c r="AB8" s="224"/>
      <c r="AC8" s="224"/>
      <c r="AD8" s="224"/>
      <c r="AE8" s="224"/>
      <c r="AF8" s="224"/>
      <c r="AG8" s="224"/>
      <c r="AH8" s="224"/>
      <c r="AI8" s="224"/>
      <c r="AJ8" s="225"/>
      <c r="AK8" s="98"/>
      <c r="AL8" s="98"/>
      <c r="AM8" s="98"/>
      <c r="AN8" s="98"/>
      <c r="AO8" s="98"/>
      <c r="AP8" s="98"/>
      <c r="AQ8" s="98"/>
      <c r="AR8" s="98"/>
      <c r="AS8" s="98"/>
      <c r="AT8" s="98"/>
      <c r="AU8" s="99"/>
      <c r="AV8" s="98"/>
      <c r="AW8" s="98"/>
      <c r="AX8" s="98"/>
      <c r="AY8" s="98"/>
      <c r="AZ8" s="98"/>
      <c r="BA8" s="98"/>
      <c r="BB8" s="98"/>
    </row>
    <row r="9" spans="1:54" ht="9.75" customHeight="1">
      <c r="A9" s="97"/>
      <c r="B9" s="154" t="s">
        <v>118</v>
      </c>
      <c r="C9" s="155"/>
      <c r="D9" s="156"/>
      <c r="E9" s="144" t="s">
        <v>432</v>
      </c>
      <c r="F9" s="145"/>
      <c r="G9" s="145"/>
      <c r="H9" s="145"/>
      <c r="I9" s="145"/>
      <c r="J9" s="145"/>
      <c r="K9" s="145"/>
      <c r="L9" s="146"/>
      <c r="M9" s="179" t="s">
        <v>119</v>
      </c>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1"/>
      <c r="AT9" s="86" t="s">
        <v>464</v>
      </c>
      <c r="AU9" s="99"/>
      <c r="AV9" s="98"/>
      <c r="AW9" s="98"/>
      <c r="AX9" s="98"/>
      <c r="AY9" s="98"/>
      <c r="AZ9" s="98"/>
      <c r="BA9" s="98"/>
      <c r="BB9" s="98"/>
    </row>
    <row r="10" spans="1:54" ht="19.5" customHeight="1">
      <c r="A10" s="97"/>
      <c r="B10" s="157"/>
      <c r="C10" s="158"/>
      <c r="D10" s="159"/>
      <c r="E10" s="141" t="s">
        <v>443</v>
      </c>
      <c r="F10" s="142"/>
      <c r="G10" s="142"/>
      <c r="H10" s="142"/>
      <c r="I10" s="142"/>
      <c r="J10" s="142"/>
      <c r="K10" s="142"/>
      <c r="L10" s="139"/>
      <c r="M10" s="211" t="str">
        <f ca="1">IF(E10="","",VLOOKUP(E10,INDIRECT(CONCATENATE($K$111,"属性",$K$116,"$B$3:$m$146")),3,0))</f>
        <v>自分のＨＰが０以下になり、「行動不能」状態となった時、止めを刺した相手に無条件で２ダメージを与えることができます。この能力は１ゲーム中に１回しか使えません。また魔族は生来「翼」を持っています。ただし飛ぶためには［飛行］が必要です。</v>
      </c>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3"/>
      <c r="AT10" s="95">
        <f ca="1">IF(E10="","",VLOOKUP(E10,INDIRECT(CONCATENATE($K$111,"属性",$K$116,"$B$3:$m$146")),2,0))</f>
        <v>10</v>
      </c>
      <c r="AU10" s="99"/>
      <c r="AV10" s="98"/>
      <c r="AW10" s="98"/>
      <c r="AX10" s="98"/>
      <c r="AY10" s="98"/>
      <c r="AZ10" s="98"/>
      <c r="BA10" s="98"/>
      <c r="BB10" s="98"/>
    </row>
    <row r="11" spans="1:54" ht="5.25" customHeight="1">
      <c r="A11" s="97"/>
      <c r="B11" s="98"/>
      <c r="C11" s="22"/>
      <c r="D11" s="98"/>
      <c r="E11" s="85"/>
      <c r="F11" s="96"/>
      <c r="G11" s="98"/>
      <c r="H11" s="98"/>
      <c r="I11" s="98"/>
      <c r="J11" s="98"/>
      <c r="K11" s="98"/>
      <c r="L11" s="98"/>
      <c r="M11" s="211"/>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3"/>
      <c r="AT11" s="98"/>
      <c r="AU11" s="99"/>
      <c r="AV11" s="98"/>
      <c r="AW11" s="98"/>
      <c r="AX11" s="98"/>
      <c r="AY11" s="98"/>
      <c r="AZ11" s="98"/>
      <c r="BA11" s="98"/>
      <c r="BB11" s="98"/>
    </row>
    <row r="12" spans="1:54" ht="11.25" customHeight="1">
      <c r="A12" s="97"/>
      <c r="B12" s="154" t="s">
        <v>120</v>
      </c>
      <c r="C12" s="155"/>
      <c r="D12" s="156"/>
      <c r="E12" s="144" t="s">
        <v>121</v>
      </c>
      <c r="F12" s="145"/>
      <c r="G12" s="145"/>
      <c r="H12" s="145"/>
      <c r="I12" s="145"/>
      <c r="J12" s="145"/>
      <c r="K12" s="145"/>
      <c r="L12" s="146"/>
      <c r="M12" s="211"/>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3"/>
      <c r="AT12" s="98"/>
      <c r="AU12" s="99"/>
      <c r="AV12" s="98"/>
      <c r="AW12" s="98"/>
      <c r="AX12" s="98"/>
      <c r="AY12" s="98"/>
      <c r="AZ12" s="98"/>
      <c r="BA12" s="98"/>
      <c r="BB12" s="98"/>
    </row>
    <row r="13" spans="1:54" ht="18.75" customHeight="1">
      <c r="A13" s="97"/>
      <c r="B13" s="157"/>
      <c r="C13" s="158"/>
      <c r="D13" s="159"/>
      <c r="E13" s="140">
        <f>IF(COUNTIF($B$85:$M$93,"頑丈")=1,2,IF(COUNTIF($B$85:$M$93,"病弱")=1,-1,0))+6+IF(COUNTIF($E$10,"少女少年")=1,1,0)</f>
        <v>6</v>
      </c>
      <c r="F13" s="171"/>
      <c r="G13" s="171"/>
      <c r="H13" s="171"/>
      <c r="I13" s="171"/>
      <c r="J13" s="171"/>
      <c r="K13" s="171"/>
      <c r="L13" s="172"/>
      <c r="M13" s="211"/>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3"/>
      <c r="AT13" s="98"/>
      <c r="AU13" s="99"/>
      <c r="AV13" s="98"/>
      <c r="AW13" s="98"/>
      <c r="AX13" s="98"/>
      <c r="AY13" s="98"/>
      <c r="AZ13" s="98"/>
      <c r="BA13" s="98"/>
      <c r="BB13" s="98"/>
    </row>
    <row r="14" spans="1:54" ht="6" customHeight="1">
      <c r="A14" s="97"/>
      <c r="B14" s="98"/>
      <c r="C14" s="22"/>
      <c r="D14" s="98"/>
      <c r="E14" s="85"/>
      <c r="F14" s="96"/>
      <c r="G14" s="98"/>
      <c r="H14" s="98"/>
      <c r="I14" s="98"/>
      <c r="J14" s="98"/>
      <c r="K14" s="98"/>
      <c r="L14" s="98"/>
      <c r="M14" s="211"/>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3"/>
      <c r="AT14" s="98"/>
      <c r="AU14" s="99"/>
      <c r="AV14" s="98"/>
      <c r="AW14" s="98"/>
      <c r="AX14" s="98"/>
      <c r="AY14" s="98"/>
      <c r="AZ14" s="98"/>
      <c r="BA14" s="98"/>
      <c r="BB14" s="98"/>
    </row>
    <row r="15" spans="1:54" ht="9.75" customHeight="1">
      <c r="A15" s="97"/>
      <c r="B15" s="154" t="s">
        <v>122</v>
      </c>
      <c r="C15" s="155"/>
      <c r="D15" s="156"/>
      <c r="E15" s="144" t="s">
        <v>121</v>
      </c>
      <c r="F15" s="145"/>
      <c r="G15" s="145"/>
      <c r="H15" s="145"/>
      <c r="I15" s="145"/>
      <c r="J15" s="145"/>
      <c r="K15" s="145"/>
      <c r="L15" s="146"/>
      <c r="M15" s="211"/>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3"/>
      <c r="AT15" s="98"/>
      <c r="AU15" s="99"/>
      <c r="AV15" s="98"/>
      <c r="AW15" s="98"/>
      <c r="AX15" s="98"/>
      <c r="AY15" s="98"/>
      <c r="AZ15" s="98"/>
      <c r="BA15" s="98"/>
      <c r="BB15" s="98"/>
    </row>
    <row r="16" spans="1:54" ht="17.25" customHeight="1">
      <c r="A16" s="97"/>
      <c r="B16" s="157"/>
      <c r="C16" s="158"/>
      <c r="D16" s="159"/>
      <c r="E16" s="140">
        <v>3</v>
      </c>
      <c r="F16" s="171"/>
      <c r="G16" s="171"/>
      <c r="H16" s="171"/>
      <c r="I16" s="171"/>
      <c r="J16" s="171"/>
      <c r="K16" s="171"/>
      <c r="L16" s="172"/>
      <c r="M16" s="214"/>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6"/>
      <c r="AT16" s="98"/>
      <c r="AU16" s="99"/>
      <c r="AV16" s="98"/>
      <c r="AW16" s="98"/>
      <c r="AX16" s="98"/>
      <c r="AY16" s="98"/>
      <c r="AZ16" s="98"/>
      <c r="BA16" s="98"/>
      <c r="BB16" s="98"/>
    </row>
    <row r="17" spans="1:54" ht="4.5" customHeight="1">
      <c r="A17" s="97"/>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9"/>
      <c r="AV17" s="98"/>
      <c r="AW17" s="98"/>
      <c r="AX17" s="98"/>
      <c r="AY17" s="98"/>
      <c r="AZ17" s="98"/>
      <c r="BA17" s="98"/>
      <c r="BB17" s="98"/>
    </row>
    <row r="18" spans="1:54" ht="14.25" customHeight="1">
      <c r="A18" s="97"/>
      <c r="B18" s="126" t="s">
        <v>117</v>
      </c>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9"/>
      <c r="AV18" s="98"/>
      <c r="AW18" s="98"/>
      <c r="AX18" s="98"/>
      <c r="AY18" s="98"/>
      <c r="AZ18" s="98"/>
      <c r="BA18" s="98"/>
      <c r="BB18" s="98"/>
    </row>
    <row r="19" spans="1:54" ht="10.5" customHeight="1">
      <c r="A19" s="97"/>
      <c r="B19" s="193" t="s">
        <v>700</v>
      </c>
      <c r="C19" s="194"/>
      <c r="D19" s="194"/>
      <c r="E19" s="194"/>
      <c r="F19" s="194"/>
      <c r="G19" s="194"/>
      <c r="H19" s="195"/>
      <c r="I19" s="169" t="s">
        <v>432</v>
      </c>
      <c r="J19" s="170"/>
      <c r="K19" s="170"/>
      <c r="L19" s="170"/>
      <c r="M19" s="170"/>
      <c r="N19" s="170"/>
      <c r="O19" s="170"/>
      <c r="P19" s="170"/>
      <c r="Q19" s="170"/>
      <c r="R19" s="170"/>
      <c r="S19" s="170"/>
      <c r="T19" s="170"/>
      <c r="U19" s="170"/>
      <c r="V19" s="170"/>
      <c r="W19" s="170"/>
      <c r="X19" s="170"/>
      <c r="Y19" s="170"/>
      <c r="Z19" s="170"/>
      <c r="AA19" s="162"/>
      <c r="AB19" s="162"/>
      <c r="AC19" s="162"/>
      <c r="AD19" s="162"/>
      <c r="AE19" s="162"/>
      <c r="AF19" s="162"/>
      <c r="AG19" s="162"/>
      <c r="AH19" s="162"/>
      <c r="AI19" s="162"/>
      <c r="AJ19" s="162"/>
      <c r="AK19" s="162"/>
      <c r="AL19" s="162"/>
      <c r="AM19" s="163"/>
      <c r="AN19" s="144" t="s">
        <v>462</v>
      </c>
      <c r="AO19" s="145"/>
      <c r="AP19" s="145"/>
      <c r="AQ19" s="145"/>
      <c r="AR19" s="146"/>
      <c r="AS19" s="87" t="s">
        <v>463</v>
      </c>
      <c r="AT19" s="32" t="s">
        <v>464</v>
      </c>
      <c r="AU19" s="99"/>
      <c r="AV19" s="98"/>
      <c r="AW19" s="98"/>
      <c r="AX19" s="98"/>
      <c r="AY19" s="98"/>
      <c r="AZ19" s="98"/>
      <c r="BA19" s="98"/>
      <c r="BB19" s="98"/>
    </row>
    <row r="20" spans="1:54" ht="23.25" customHeight="1">
      <c r="A20" s="97"/>
      <c r="B20" s="196"/>
      <c r="C20" s="197"/>
      <c r="D20" s="197"/>
      <c r="E20" s="197"/>
      <c r="F20" s="197"/>
      <c r="G20" s="197"/>
      <c r="H20" s="198"/>
      <c r="I20" s="199" t="s">
        <v>554</v>
      </c>
      <c r="J20" s="200"/>
      <c r="K20" s="200"/>
      <c r="L20" s="200"/>
      <c r="M20" s="200"/>
      <c r="N20" s="200"/>
      <c r="O20" s="200"/>
      <c r="P20" s="200"/>
      <c r="Q20" s="200"/>
      <c r="R20" s="200"/>
      <c r="S20" s="200"/>
      <c r="T20" s="200"/>
      <c r="U20" s="200"/>
      <c r="V20" s="200"/>
      <c r="W20" s="200"/>
      <c r="X20" s="200"/>
      <c r="Y20" s="200"/>
      <c r="Z20" s="200"/>
      <c r="AA20" s="160"/>
      <c r="AB20" s="160"/>
      <c r="AC20" s="160"/>
      <c r="AD20" s="160"/>
      <c r="AE20" s="160"/>
      <c r="AF20" s="160"/>
      <c r="AG20" s="160"/>
      <c r="AH20" s="160"/>
      <c r="AI20" s="160"/>
      <c r="AJ20" s="160"/>
      <c r="AK20" s="160"/>
      <c r="AL20" s="160"/>
      <c r="AM20" s="161"/>
      <c r="AN20" s="190">
        <f ca="1">IF(I20="","",VLOOKUP(I20,INDIRECT(CONCATENATE($K$111,"装備",$K$116,"$B$3:$m$146")),9,0))</f>
        <v>4</v>
      </c>
      <c r="AO20" s="191"/>
      <c r="AP20" s="191"/>
      <c r="AQ20" s="191"/>
      <c r="AR20" s="192"/>
      <c r="AS20" s="35">
        <f ca="1">IF(I20="","",VLOOKUP(I20,INDIRECT(CONCATENATE($K$111,"装備",$K$116,"$B$3:$m$146")),10,0))</f>
        <v>0</v>
      </c>
      <c r="AT20" s="80">
        <f ca="1">IF(I20="","",VLOOKUP(I20,INDIRECT(CONCATENATE($K$111,"装備",$K$116,"$B$3:$m$146")),11,0))</f>
        <v>10</v>
      </c>
      <c r="AU20" s="99"/>
      <c r="AV20" s="98"/>
      <c r="AW20" s="98"/>
      <c r="AX20" s="98"/>
      <c r="AY20" s="98"/>
      <c r="AZ20" s="98"/>
      <c r="BA20" s="98"/>
      <c r="BB20" s="98"/>
    </row>
    <row r="21" spans="1:54" ht="9.75" customHeight="1">
      <c r="A21" s="97"/>
      <c r="B21" s="169" t="s">
        <v>126</v>
      </c>
      <c r="C21" s="170"/>
      <c r="D21" s="170"/>
      <c r="E21" s="170"/>
      <c r="F21" s="170"/>
      <c r="G21" s="170"/>
      <c r="H21" s="170"/>
      <c r="I21" s="170"/>
      <c r="J21" s="170"/>
      <c r="K21" s="170"/>
      <c r="L21" s="143"/>
      <c r="M21" s="169" t="s">
        <v>0</v>
      </c>
      <c r="N21" s="170"/>
      <c r="O21" s="170"/>
      <c r="P21" s="170"/>
      <c r="Q21" s="170"/>
      <c r="R21" s="170"/>
      <c r="S21" s="170"/>
      <c r="T21" s="170"/>
      <c r="U21" s="170"/>
      <c r="V21" s="170"/>
      <c r="W21" s="170"/>
      <c r="X21" s="170"/>
      <c r="Y21" s="170"/>
      <c r="Z21" s="170"/>
      <c r="AA21" s="170"/>
      <c r="AB21" s="170"/>
      <c r="AC21" s="170"/>
      <c r="AD21" s="170"/>
      <c r="AE21" s="143"/>
      <c r="AF21" s="205"/>
      <c r="AG21" s="206"/>
      <c r="AH21" s="206"/>
      <c r="AI21" s="206"/>
      <c r="AJ21" s="206"/>
      <c r="AK21" s="206"/>
      <c r="AL21" s="206"/>
      <c r="AM21" s="206"/>
      <c r="AN21" s="206"/>
      <c r="AO21" s="206"/>
      <c r="AP21" s="206"/>
      <c r="AQ21" s="206"/>
      <c r="AR21" s="207"/>
      <c r="AS21" s="78"/>
      <c r="AT21" s="81"/>
      <c r="AU21" s="99"/>
      <c r="AV21" s="98"/>
      <c r="AW21" s="98"/>
      <c r="AX21" s="98"/>
      <c r="AY21" s="98"/>
      <c r="AZ21" s="98"/>
      <c r="BA21" s="98"/>
      <c r="BB21" s="98"/>
    </row>
    <row r="22" spans="1:54" ht="20.25" customHeight="1">
      <c r="A22" s="97"/>
      <c r="B22" s="176" t="str">
        <f ca="1">IF(I20="","",VLOOKUP(I20,INDIRECT(CONCATENATE($K$111,"装備",$K$116,"$B$3:$m$146")),5,0))</f>
        <v>15㎝／15㎝</v>
      </c>
      <c r="C22" s="177"/>
      <c r="D22" s="177"/>
      <c r="E22" s="177"/>
      <c r="F22" s="177"/>
      <c r="G22" s="177"/>
      <c r="H22" s="177"/>
      <c r="I22" s="177"/>
      <c r="J22" s="177"/>
      <c r="K22" s="177"/>
      <c r="L22" s="178"/>
      <c r="M22" s="217" t="str">
        <f ca="1">IF(I20="","",VLOOKUP(I20,INDIRECT(CONCATENATE($K$111,"装備",$K$116,"$B$3:$m$146")),2,0))</f>
        <v>通常白兵戦武器</v>
      </c>
      <c r="N22" s="218"/>
      <c r="O22" s="218"/>
      <c r="P22" s="218"/>
      <c r="Q22" s="218"/>
      <c r="R22" s="218"/>
      <c r="S22" s="218"/>
      <c r="T22" s="218"/>
      <c r="U22" s="218"/>
      <c r="V22" s="218"/>
      <c r="W22" s="218"/>
      <c r="X22" s="218"/>
      <c r="Y22" s="218"/>
      <c r="Z22" s="218"/>
      <c r="AA22" s="218"/>
      <c r="AB22" s="218"/>
      <c r="AC22" s="218"/>
      <c r="AD22" s="218"/>
      <c r="AE22" s="219"/>
      <c r="AF22" s="196"/>
      <c r="AG22" s="197"/>
      <c r="AH22" s="197"/>
      <c r="AI22" s="197"/>
      <c r="AJ22" s="197"/>
      <c r="AK22" s="197"/>
      <c r="AL22" s="197"/>
      <c r="AM22" s="197"/>
      <c r="AN22" s="197"/>
      <c r="AO22" s="197"/>
      <c r="AP22" s="197"/>
      <c r="AQ22" s="197"/>
      <c r="AR22" s="198"/>
      <c r="AS22" s="98"/>
      <c r="AT22" s="98"/>
      <c r="AU22" s="99"/>
      <c r="AV22" s="98"/>
      <c r="AW22" s="98"/>
      <c r="AX22" s="98"/>
      <c r="AY22" s="98"/>
      <c r="AZ22" s="98"/>
      <c r="BA22" s="98"/>
      <c r="BB22" s="98"/>
    </row>
    <row r="23" spans="1:54" ht="11.25" customHeight="1">
      <c r="A23" s="97"/>
      <c r="B23" s="97"/>
      <c r="C23" s="98"/>
      <c r="D23" s="98"/>
      <c r="E23" s="152">
        <v>0</v>
      </c>
      <c r="F23" s="152"/>
      <c r="G23" s="152">
        <v>15</v>
      </c>
      <c r="H23" s="152"/>
      <c r="I23" s="152">
        <v>30</v>
      </c>
      <c r="J23" s="152"/>
      <c r="K23" s="152">
        <v>45</v>
      </c>
      <c r="L23" s="152"/>
      <c r="M23" s="152">
        <v>60</v>
      </c>
      <c r="N23" s="152"/>
      <c r="O23" s="152">
        <v>75</v>
      </c>
      <c r="P23" s="152"/>
      <c r="Q23" s="152">
        <v>90</v>
      </c>
      <c r="R23" s="152"/>
      <c r="S23" s="152">
        <v>105</v>
      </c>
      <c r="T23" s="152"/>
      <c r="U23" s="152">
        <v>120</v>
      </c>
      <c r="V23" s="152"/>
      <c r="W23" s="152">
        <v>135</v>
      </c>
      <c r="X23" s="152"/>
      <c r="Y23" s="152">
        <v>150</v>
      </c>
      <c r="Z23" s="152"/>
      <c r="AA23" s="152">
        <v>165</v>
      </c>
      <c r="AB23" s="152"/>
      <c r="AC23" s="152">
        <v>180</v>
      </c>
      <c r="AD23" s="152"/>
      <c r="AE23" s="152">
        <v>195</v>
      </c>
      <c r="AF23" s="152"/>
      <c r="AG23" s="152">
        <v>210</v>
      </c>
      <c r="AH23" s="152"/>
      <c r="AI23" s="152">
        <v>225</v>
      </c>
      <c r="AJ23" s="152"/>
      <c r="AK23" s="152">
        <v>240</v>
      </c>
      <c r="AL23" s="152"/>
      <c r="AM23" s="152">
        <v>255</v>
      </c>
      <c r="AN23" s="152"/>
      <c r="AO23" s="152">
        <v>270</v>
      </c>
      <c r="AP23" s="152"/>
      <c r="AQ23" s="152">
        <v>285</v>
      </c>
      <c r="AR23" s="153"/>
      <c r="AS23" s="98"/>
      <c r="AT23" s="98"/>
      <c r="AU23" s="99"/>
      <c r="AV23" s="98"/>
      <c r="AW23" s="98"/>
      <c r="AX23" s="98"/>
      <c r="AY23" s="98"/>
      <c r="AZ23" s="98"/>
      <c r="BA23" s="98"/>
      <c r="BB23" s="98"/>
    </row>
    <row r="24" spans="1:54" ht="3.75" customHeight="1">
      <c r="A24" s="97"/>
      <c r="B24" s="164" t="s">
        <v>695</v>
      </c>
      <c r="C24" s="165"/>
      <c r="D24" s="165"/>
      <c r="E24" s="165"/>
      <c r="F24" s="150"/>
      <c r="G24" s="151"/>
      <c r="H24" s="150"/>
      <c r="I24" s="151"/>
      <c r="J24" s="150"/>
      <c r="K24" s="151"/>
      <c r="L24" s="150"/>
      <c r="M24" s="151"/>
      <c r="N24" s="150"/>
      <c r="O24" s="151"/>
      <c r="P24" s="150"/>
      <c r="Q24" s="151"/>
      <c r="R24" s="150"/>
      <c r="S24" s="151"/>
      <c r="T24" s="150"/>
      <c r="U24" s="151"/>
      <c r="V24" s="150"/>
      <c r="W24" s="151"/>
      <c r="X24" s="150"/>
      <c r="Y24" s="151"/>
      <c r="Z24" s="150"/>
      <c r="AA24" s="151"/>
      <c r="AB24" s="150"/>
      <c r="AC24" s="151"/>
      <c r="AD24" s="150"/>
      <c r="AE24" s="151"/>
      <c r="AF24" s="150"/>
      <c r="AG24" s="151"/>
      <c r="AH24" s="150"/>
      <c r="AI24" s="151"/>
      <c r="AJ24" s="150"/>
      <c r="AK24" s="151"/>
      <c r="AL24" s="150"/>
      <c r="AM24" s="151"/>
      <c r="AN24" s="150"/>
      <c r="AO24" s="151"/>
      <c r="AP24" s="150"/>
      <c r="AQ24" s="151"/>
      <c r="AR24" s="99"/>
      <c r="AS24" s="98"/>
      <c r="AT24" s="98"/>
      <c r="AU24" s="99"/>
      <c r="AV24" s="98"/>
      <c r="AW24" s="98"/>
      <c r="AX24" s="98"/>
      <c r="AY24" s="98"/>
      <c r="AZ24" s="98"/>
      <c r="BA24" s="98"/>
      <c r="BB24" s="98"/>
    </row>
    <row r="25" spans="1:56" ht="3.75" customHeight="1">
      <c r="A25" s="97"/>
      <c r="B25" s="164"/>
      <c r="C25" s="165"/>
      <c r="D25" s="165"/>
      <c r="E25" s="165"/>
      <c r="F25" s="148">
        <f>$BD25</f>
        <v>15</v>
      </c>
      <c r="G25" s="149"/>
      <c r="H25" s="148">
        <f>$BD25</f>
        <v>15</v>
      </c>
      <c r="I25" s="149"/>
      <c r="J25" s="148">
        <f>$BD25</f>
        <v>15</v>
      </c>
      <c r="K25" s="149"/>
      <c r="L25" s="148">
        <f>$BD25</f>
        <v>15</v>
      </c>
      <c r="M25" s="149"/>
      <c r="N25" s="148">
        <f>$BD25</f>
        <v>15</v>
      </c>
      <c r="O25" s="149"/>
      <c r="P25" s="148">
        <f>$BD25</f>
        <v>15</v>
      </c>
      <c r="Q25" s="149"/>
      <c r="R25" s="148">
        <f>$BD25</f>
        <v>15</v>
      </c>
      <c r="S25" s="149"/>
      <c r="T25" s="148">
        <f>$BD25</f>
        <v>15</v>
      </c>
      <c r="U25" s="149"/>
      <c r="V25" s="148">
        <f>$BD25</f>
        <v>15</v>
      </c>
      <c r="W25" s="149"/>
      <c r="X25" s="148">
        <f>$BD25</f>
        <v>15</v>
      </c>
      <c r="Y25" s="149"/>
      <c r="Z25" s="148">
        <f>$BD25</f>
        <v>15</v>
      </c>
      <c r="AA25" s="149"/>
      <c r="AB25" s="148">
        <f>$BD25</f>
        <v>15</v>
      </c>
      <c r="AC25" s="149"/>
      <c r="AD25" s="148">
        <f>$BD25</f>
        <v>15</v>
      </c>
      <c r="AE25" s="149"/>
      <c r="AF25" s="148">
        <f>$BD25</f>
        <v>15</v>
      </c>
      <c r="AG25" s="149"/>
      <c r="AH25" s="148">
        <f>$BD25</f>
        <v>15</v>
      </c>
      <c r="AI25" s="149"/>
      <c r="AJ25" s="148">
        <f>$BD25</f>
        <v>15</v>
      </c>
      <c r="AK25" s="149"/>
      <c r="AL25" s="148">
        <f>$BD25</f>
        <v>15</v>
      </c>
      <c r="AM25" s="149"/>
      <c r="AN25" s="148">
        <f>$BD25</f>
        <v>15</v>
      </c>
      <c r="AO25" s="149"/>
      <c r="AP25" s="148">
        <f>$BD25</f>
        <v>15</v>
      </c>
      <c r="AQ25" s="149"/>
      <c r="AR25" s="99"/>
      <c r="AS25" s="98"/>
      <c r="AT25" s="98"/>
      <c r="AU25" s="99"/>
      <c r="AV25" s="98"/>
      <c r="AW25" s="98"/>
      <c r="AX25" s="98"/>
      <c r="AY25" s="98"/>
      <c r="AZ25" s="98"/>
      <c r="BA25" s="98"/>
      <c r="BB25" s="98"/>
      <c r="BD25" s="88">
        <f ca="1">IF(I20="",0,VLOOKUP(I20,INDIRECT(CONCATENATE($K$111,"装備",$K$116,"$B$3:$q$146")),13,0))+IF($AI31="カスタム化",15,0)</f>
        <v>15</v>
      </c>
    </row>
    <row r="26" spans="1:54" ht="3.75" customHeight="1">
      <c r="A26" s="97"/>
      <c r="B26" s="164"/>
      <c r="C26" s="165"/>
      <c r="D26" s="165"/>
      <c r="E26" s="165"/>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99"/>
      <c r="AS26" s="98"/>
      <c r="AT26" s="98"/>
      <c r="AU26" s="99"/>
      <c r="AV26" s="98"/>
      <c r="AW26" s="98"/>
      <c r="AX26" s="98"/>
      <c r="AY26" s="98"/>
      <c r="AZ26" s="98"/>
      <c r="BA26" s="98"/>
      <c r="BB26" s="98"/>
    </row>
    <row r="27" spans="1:54" ht="3.75" customHeight="1">
      <c r="A27" s="97"/>
      <c r="B27" s="164" t="s">
        <v>696</v>
      </c>
      <c r="C27" s="165"/>
      <c r="D27" s="165"/>
      <c r="E27" s="165"/>
      <c r="F27" s="150"/>
      <c r="G27" s="151"/>
      <c r="H27" s="150"/>
      <c r="I27" s="151"/>
      <c r="J27" s="150"/>
      <c r="K27" s="151"/>
      <c r="L27" s="150"/>
      <c r="M27" s="151"/>
      <c r="N27" s="150"/>
      <c r="O27" s="151"/>
      <c r="P27" s="150"/>
      <c r="Q27" s="151"/>
      <c r="R27" s="150"/>
      <c r="S27" s="151"/>
      <c r="T27" s="150"/>
      <c r="U27" s="151"/>
      <c r="V27" s="150"/>
      <c r="W27" s="151"/>
      <c r="X27" s="150"/>
      <c r="Y27" s="151"/>
      <c r="Z27" s="150"/>
      <c r="AA27" s="151"/>
      <c r="AB27" s="150"/>
      <c r="AC27" s="151"/>
      <c r="AD27" s="150"/>
      <c r="AE27" s="151"/>
      <c r="AF27" s="150"/>
      <c r="AG27" s="151"/>
      <c r="AH27" s="150"/>
      <c r="AI27" s="151"/>
      <c r="AJ27" s="150"/>
      <c r="AK27" s="151"/>
      <c r="AL27" s="150"/>
      <c r="AM27" s="151"/>
      <c r="AN27" s="150"/>
      <c r="AO27" s="151"/>
      <c r="AP27" s="150"/>
      <c r="AQ27" s="151"/>
      <c r="AR27" s="99"/>
      <c r="AS27" s="98"/>
      <c r="AT27" s="98"/>
      <c r="AU27" s="99"/>
      <c r="AV27" s="98"/>
      <c r="AW27" s="98"/>
      <c r="AX27" s="98"/>
      <c r="AY27" s="98"/>
      <c r="AZ27" s="98"/>
      <c r="BA27" s="98"/>
      <c r="BB27" s="98"/>
    </row>
    <row r="28" spans="1:56" ht="3.75" customHeight="1">
      <c r="A28" s="97"/>
      <c r="B28" s="164"/>
      <c r="C28" s="165"/>
      <c r="D28" s="165"/>
      <c r="E28" s="165"/>
      <c r="F28" s="148">
        <f>$BD28</f>
        <v>15</v>
      </c>
      <c r="G28" s="149"/>
      <c r="H28" s="148">
        <f>$BD28</f>
        <v>15</v>
      </c>
      <c r="I28" s="149"/>
      <c r="J28" s="148">
        <f>$BD28</f>
        <v>15</v>
      </c>
      <c r="K28" s="149"/>
      <c r="L28" s="148">
        <f>$BD28</f>
        <v>15</v>
      </c>
      <c r="M28" s="149"/>
      <c r="N28" s="148">
        <f>$BD28</f>
        <v>15</v>
      </c>
      <c r="O28" s="149"/>
      <c r="P28" s="148">
        <f>$BD28</f>
        <v>15</v>
      </c>
      <c r="Q28" s="149"/>
      <c r="R28" s="148">
        <f>$BD28</f>
        <v>15</v>
      </c>
      <c r="S28" s="149"/>
      <c r="T28" s="148">
        <f>$BD28</f>
        <v>15</v>
      </c>
      <c r="U28" s="149"/>
      <c r="V28" s="148">
        <f>$BD28</f>
        <v>15</v>
      </c>
      <c r="W28" s="149"/>
      <c r="X28" s="148">
        <f>$BD28</f>
        <v>15</v>
      </c>
      <c r="Y28" s="149"/>
      <c r="Z28" s="148">
        <f>$BD28</f>
        <v>15</v>
      </c>
      <c r="AA28" s="149"/>
      <c r="AB28" s="148">
        <f>$BD28</f>
        <v>15</v>
      </c>
      <c r="AC28" s="149"/>
      <c r="AD28" s="148">
        <f>$BD28</f>
        <v>15</v>
      </c>
      <c r="AE28" s="149"/>
      <c r="AF28" s="148">
        <f>$BD28</f>
        <v>15</v>
      </c>
      <c r="AG28" s="149"/>
      <c r="AH28" s="148">
        <f>$BD28</f>
        <v>15</v>
      </c>
      <c r="AI28" s="149"/>
      <c r="AJ28" s="148">
        <f>$BD28</f>
        <v>15</v>
      </c>
      <c r="AK28" s="149"/>
      <c r="AL28" s="148">
        <f>$BD28</f>
        <v>15</v>
      </c>
      <c r="AM28" s="149"/>
      <c r="AN28" s="148">
        <f>$BD28</f>
        <v>15</v>
      </c>
      <c r="AO28" s="149"/>
      <c r="AP28" s="148">
        <f>$BD28</f>
        <v>15</v>
      </c>
      <c r="AQ28" s="149"/>
      <c r="AR28" s="99"/>
      <c r="AS28" s="98"/>
      <c r="AT28" s="98"/>
      <c r="AU28" s="99"/>
      <c r="AV28" s="98"/>
      <c r="AW28" s="98"/>
      <c r="AX28" s="98"/>
      <c r="AY28" s="98"/>
      <c r="AZ28" s="98"/>
      <c r="BA28" s="98"/>
      <c r="BB28" s="98"/>
      <c r="BD28" s="88">
        <f ca="1">IF(I20="",0,VLOOKUP(I20,INDIRECT(CONCATENATE($K$111,"装備",$K$116,"$B$3:$q$146")),14,0))</f>
        <v>15</v>
      </c>
    </row>
    <row r="29" spans="1:54" ht="6" customHeight="1">
      <c r="A29" s="97"/>
      <c r="B29" s="188"/>
      <c r="C29" s="189"/>
      <c r="D29" s="189"/>
      <c r="E29" s="189"/>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1"/>
      <c r="AS29" s="98"/>
      <c r="AT29" s="98"/>
      <c r="AU29" s="99"/>
      <c r="AV29" s="98"/>
      <c r="AW29" s="98"/>
      <c r="AX29" s="98"/>
      <c r="AY29" s="98"/>
      <c r="AZ29" s="98"/>
      <c r="BA29" s="98"/>
      <c r="BB29" s="98"/>
    </row>
    <row r="30" spans="1:54" ht="9.75" customHeight="1">
      <c r="A30" s="97"/>
      <c r="B30" s="169" t="s">
        <v>125</v>
      </c>
      <c r="C30" s="170"/>
      <c r="D30" s="170"/>
      <c r="E30" s="170"/>
      <c r="F30" s="170"/>
      <c r="G30" s="170"/>
      <c r="H30" s="170"/>
      <c r="I30" s="170"/>
      <c r="J30" s="170"/>
      <c r="K30" s="170"/>
      <c r="L30" s="143"/>
      <c r="M30" s="169" t="s">
        <v>457</v>
      </c>
      <c r="N30" s="170"/>
      <c r="O30" s="170"/>
      <c r="P30" s="170"/>
      <c r="Q30" s="170"/>
      <c r="R30" s="170"/>
      <c r="S30" s="170"/>
      <c r="T30" s="170"/>
      <c r="U30" s="143"/>
      <c r="V30" s="169" t="s">
        <v>459</v>
      </c>
      <c r="W30" s="170"/>
      <c r="X30" s="143"/>
      <c r="Y30" s="169" t="s">
        <v>460</v>
      </c>
      <c r="Z30" s="170"/>
      <c r="AA30" s="143"/>
      <c r="AB30" s="179" t="s">
        <v>1</v>
      </c>
      <c r="AC30" s="180"/>
      <c r="AD30" s="181"/>
      <c r="AE30" s="205" t="s">
        <v>697</v>
      </c>
      <c r="AF30" s="206"/>
      <c r="AG30" s="206"/>
      <c r="AH30" s="207"/>
      <c r="AI30" s="205" t="s">
        <v>580</v>
      </c>
      <c r="AJ30" s="206"/>
      <c r="AK30" s="206"/>
      <c r="AL30" s="206"/>
      <c r="AM30" s="206"/>
      <c r="AN30" s="206"/>
      <c r="AO30" s="206"/>
      <c r="AP30" s="206"/>
      <c r="AQ30" s="206"/>
      <c r="AR30" s="207"/>
      <c r="AS30" s="98"/>
      <c r="AT30" s="32" t="s">
        <v>464</v>
      </c>
      <c r="AU30" s="99"/>
      <c r="AV30" s="98"/>
      <c r="AW30" s="98"/>
      <c r="AX30" s="98"/>
      <c r="AY30" s="98"/>
      <c r="AZ30" s="98"/>
      <c r="BA30" s="98"/>
      <c r="BB30" s="98"/>
    </row>
    <row r="31" spans="1:54" ht="19.5" customHeight="1">
      <c r="A31" s="97"/>
      <c r="B31" s="176" t="str">
        <f ca="1">IF(I20="","",VLOOKUP(I20,INDIRECT(CONCATENATE($K$111,"装備",$K$116,"$B$3:$m$146")),3,0))</f>
        <v>白兵戦</v>
      </c>
      <c r="C31" s="177"/>
      <c r="D31" s="177"/>
      <c r="E31" s="177"/>
      <c r="F31" s="177"/>
      <c r="G31" s="177"/>
      <c r="H31" s="177"/>
      <c r="I31" s="177"/>
      <c r="J31" s="177"/>
      <c r="K31" s="177"/>
      <c r="L31" s="178"/>
      <c r="M31" s="176" t="str">
        <f ca="1">IF(I20="","",VLOOKUP(I20,INDIRECT(CONCATENATE($K$111,"装備",$K$116,"$B$3:$m$146")),4,0))</f>
        <v>白兵戦</v>
      </c>
      <c r="N31" s="177"/>
      <c r="O31" s="177"/>
      <c r="P31" s="177"/>
      <c r="Q31" s="177"/>
      <c r="R31" s="177"/>
      <c r="S31" s="177"/>
      <c r="T31" s="177"/>
      <c r="U31" s="178"/>
      <c r="V31" s="173" t="str">
        <f ca="1">IF(I20="","",VLOOKUP(I20,INDIRECT(CONCATENATE($K$111,"装備",$K$116,"$B$3:$m$146")),6,0))</f>
        <v>－</v>
      </c>
      <c r="W31" s="174"/>
      <c r="X31" s="175"/>
      <c r="Y31" s="173" t="str">
        <f ca="1">IF(I20="","",VLOOKUP(I20,INDIRECT(CONCATENATE($K$111,"装備",$K$116,"$B$3:$m$146")),7,0))</f>
        <v>－</v>
      </c>
      <c r="Z31" s="174"/>
      <c r="AA31" s="175"/>
      <c r="AB31" s="157" t="str">
        <f ca="1">IF(I20="","",VLOOKUP(I20,INDIRECT(CONCATENATE($K$111,"装備",$K$116,"$B$3:$m$146")),8,0))</f>
        <v>－</v>
      </c>
      <c r="AC31" s="158"/>
      <c r="AD31" s="159"/>
      <c r="AE31" s="185" t="str">
        <f ca="1">IF(I20="","",VLOOKUP(I20,INDIRECT(CONCATENATE($K$111,"装備",$K$116,"$B$3:$q$146")),16,0))</f>
        <v>×</v>
      </c>
      <c r="AF31" s="186"/>
      <c r="AG31" s="186"/>
      <c r="AH31" s="187"/>
      <c r="AI31" s="208" t="s">
        <v>688</v>
      </c>
      <c r="AJ31" s="209"/>
      <c r="AK31" s="209"/>
      <c r="AL31" s="209"/>
      <c r="AM31" s="209"/>
      <c r="AN31" s="209"/>
      <c r="AO31" s="209"/>
      <c r="AP31" s="209"/>
      <c r="AQ31" s="209"/>
      <c r="AR31" s="210"/>
      <c r="AS31" s="98"/>
      <c r="AT31" s="118">
        <f>IF(AI31="","",10*VLOOKUP(AI31,Q105:R111,2,1))</f>
        <v>10</v>
      </c>
      <c r="AU31" s="99"/>
      <c r="AV31" s="98"/>
      <c r="AW31" s="98"/>
      <c r="AX31" s="98"/>
      <c r="AY31" s="98"/>
      <c r="AZ31" s="98"/>
      <c r="BA31" s="98"/>
      <c r="BB31" s="98"/>
    </row>
    <row r="32" spans="1:54" ht="9.75" customHeight="1">
      <c r="A32" s="97"/>
      <c r="B32" s="179" t="s">
        <v>465</v>
      </c>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1"/>
      <c r="AS32" s="98"/>
      <c r="AT32" s="98"/>
      <c r="AU32" s="99"/>
      <c r="AV32" s="98"/>
      <c r="AW32" s="98"/>
      <c r="AX32" s="98"/>
      <c r="AY32" s="98"/>
      <c r="AZ32" s="98"/>
      <c r="BA32" s="98"/>
      <c r="BB32" s="98"/>
    </row>
    <row r="33" spans="1:54" ht="31.5" customHeight="1">
      <c r="A33" s="97"/>
      <c r="B33" s="182" t="str">
        <f ca="1">IF(I20="","",VLOOKUP(I20,INDIRECT(CONCATENATE($K$111,"装備",$K$116,"$B$3:$m$146")),12,0))</f>
        <v>ダメージ－１（０にはなりません）</v>
      </c>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4"/>
      <c r="AS33" s="98"/>
      <c r="AT33" s="98"/>
      <c r="AU33" s="99"/>
      <c r="AV33" s="98"/>
      <c r="AW33" s="98"/>
      <c r="AX33" s="98"/>
      <c r="AY33" s="98"/>
      <c r="AZ33" s="98"/>
      <c r="BA33" s="98"/>
      <c r="BB33" s="98"/>
    </row>
    <row r="34" spans="1:54" ht="6" customHeight="1">
      <c r="A34" s="97"/>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9"/>
      <c r="AV34" s="98"/>
      <c r="AW34" s="98"/>
      <c r="AX34" s="98"/>
      <c r="AY34" s="98"/>
      <c r="AZ34" s="98"/>
      <c r="BA34" s="98"/>
      <c r="BB34" s="98"/>
    </row>
    <row r="35" spans="1:54" ht="10.5" customHeight="1">
      <c r="A35" s="97"/>
      <c r="B35" s="193" t="s">
        <v>701</v>
      </c>
      <c r="C35" s="194"/>
      <c r="D35" s="194"/>
      <c r="E35" s="194"/>
      <c r="F35" s="194"/>
      <c r="G35" s="194"/>
      <c r="H35" s="195"/>
      <c r="I35" s="169" t="s">
        <v>432</v>
      </c>
      <c r="J35" s="170"/>
      <c r="K35" s="170"/>
      <c r="L35" s="170"/>
      <c r="M35" s="170"/>
      <c r="N35" s="170"/>
      <c r="O35" s="170"/>
      <c r="P35" s="170"/>
      <c r="Q35" s="170"/>
      <c r="R35" s="170"/>
      <c r="S35" s="170"/>
      <c r="T35" s="170"/>
      <c r="U35" s="170"/>
      <c r="V35" s="170"/>
      <c r="W35" s="170"/>
      <c r="X35" s="170"/>
      <c r="Y35" s="170"/>
      <c r="Z35" s="170"/>
      <c r="AA35" s="162"/>
      <c r="AB35" s="162"/>
      <c r="AC35" s="162"/>
      <c r="AD35" s="162"/>
      <c r="AE35" s="162"/>
      <c r="AF35" s="162"/>
      <c r="AG35" s="162"/>
      <c r="AH35" s="162"/>
      <c r="AI35" s="162"/>
      <c r="AJ35" s="162"/>
      <c r="AK35" s="162"/>
      <c r="AL35" s="162"/>
      <c r="AM35" s="163"/>
      <c r="AN35" s="144" t="s">
        <v>462</v>
      </c>
      <c r="AO35" s="145"/>
      <c r="AP35" s="145"/>
      <c r="AQ35" s="145"/>
      <c r="AR35" s="146"/>
      <c r="AS35" s="87" t="s">
        <v>463</v>
      </c>
      <c r="AT35" s="32" t="s">
        <v>464</v>
      </c>
      <c r="AU35" s="99"/>
      <c r="AV35" s="98"/>
      <c r="AW35" s="98"/>
      <c r="AX35" s="98"/>
      <c r="AY35" s="98"/>
      <c r="AZ35" s="98"/>
      <c r="BA35" s="98"/>
      <c r="BB35" s="98"/>
    </row>
    <row r="36" spans="1:54" ht="21" customHeight="1">
      <c r="A36" s="97"/>
      <c r="B36" s="196"/>
      <c r="C36" s="197"/>
      <c r="D36" s="197"/>
      <c r="E36" s="197"/>
      <c r="F36" s="197"/>
      <c r="G36" s="197"/>
      <c r="H36" s="198"/>
      <c r="I36" s="199" t="s">
        <v>557</v>
      </c>
      <c r="J36" s="200"/>
      <c r="K36" s="200"/>
      <c r="L36" s="200"/>
      <c r="M36" s="200"/>
      <c r="N36" s="200"/>
      <c r="O36" s="200"/>
      <c r="P36" s="200"/>
      <c r="Q36" s="200"/>
      <c r="R36" s="200"/>
      <c r="S36" s="200"/>
      <c r="T36" s="200"/>
      <c r="U36" s="200"/>
      <c r="V36" s="200"/>
      <c r="W36" s="200"/>
      <c r="X36" s="200"/>
      <c r="Y36" s="200"/>
      <c r="Z36" s="200"/>
      <c r="AA36" s="160"/>
      <c r="AB36" s="160"/>
      <c r="AC36" s="160"/>
      <c r="AD36" s="160"/>
      <c r="AE36" s="160"/>
      <c r="AF36" s="160"/>
      <c r="AG36" s="160"/>
      <c r="AH36" s="160"/>
      <c r="AI36" s="160"/>
      <c r="AJ36" s="160"/>
      <c r="AK36" s="160"/>
      <c r="AL36" s="160"/>
      <c r="AM36" s="161"/>
      <c r="AN36" s="190">
        <f ca="1">IF(I36="","",VLOOKUP(I36,INDIRECT(CONCATENATE($K$111,"装備",$K$116,"$B$3:$m$146")),9,0))</f>
        <v>4</v>
      </c>
      <c r="AO36" s="191"/>
      <c r="AP36" s="191"/>
      <c r="AQ36" s="191"/>
      <c r="AR36" s="192"/>
      <c r="AS36" s="35">
        <f ca="1">IF(I36="","",VLOOKUP(I36,INDIRECT(CONCATENATE($K$111,"装備",$K$116,"$B$3:$m$146")),10,0))</f>
        <v>0</v>
      </c>
      <c r="AT36" s="80">
        <f ca="1">IF(I36="","",VLOOKUP(I36,INDIRECT(CONCATENATE($K$111,"装備",$K$116,"$B$3:$m$146")),11,0))</f>
        <v>20</v>
      </c>
      <c r="AU36" s="99"/>
      <c r="AV36" s="98"/>
      <c r="AW36" s="98"/>
      <c r="AX36" s="98"/>
      <c r="AY36" s="98"/>
      <c r="AZ36" s="98"/>
      <c r="BA36" s="98"/>
      <c r="BB36" s="98"/>
    </row>
    <row r="37" spans="1:54" ht="9.75" customHeight="1">
      <c r="A37" s="97"/>
      <c r="B37" s="169" t="s">
        <v>126</v>
      </c>
      <c r="C37" s="170"/>
      <c r="D37" s="170"/>
      <c r="E37" s="170"/>
      <c r="F37" s="170"/>
      <c r="G37" s="170"/>
      <c r="H37" s="170"/>
      <c r="I37" s="170"/>
      <c r="J37" s="170"/>
      <c r="K37" s="170"/>
      <c r="L37" s="143"/>
      <c r="M37" s="169" t="s">
        <v>0</v>
      </c>
      <c r="N37" s="170"/>
      <c r="O37" s="170"/>
      <c r="P37" s="170"/>
      <c r="Q37" s="170"/>
      <c r="R37" s="170"/>
      <c r="S37" s="170"/>
      <c r="T37" s="170"/>
      <c r="U37" s="170"/>
      <c r="V37" s="170"/>
      <c r="W37" s="170"/>
      <c r="X37" s="170"/>
      <c r="Y37" s="170"/>
      <c r="Z37" s="170"/>
      <c r="AA37" s="170"/>
      <c r="AB37" s="170"/>
      <c r="AC37" s="170"/>
      <c r="AD37" s="170"/>
      <c r="AE37" s="143"/>
      <c r="AF37" s="229"/>
      <c r="AG37" s="230"/>
      <c r="AH37" s="230"/>
      <c r="AI37" s="230"/>
      <c r="AJ37" s="230"/>
      <c r="AK37" s="230"/>
      <c r="AL37" s="230"/>
      <c r="AM37" s="230"/>
      <c r="AN37" s="230"/>
      <c r="AO37" s="230"/>
      <c r="AP37" s="230"/>
      <c r="AQ37" s="230"/>
      <c r="AR37" s="231"/>
      <c r="AS37" s="78"/>
      <c r="AT37" s="81"/>
      <c r="AU37" s="99"/>
      <c r="AV37" s="98"/>
      <c r="AW37" s="98"/>
      <c r="AX37" s="98"/>
      <c r="AY37" s="98"/>
      <c r="AZ37" s="98"/>
      <c r="BA37" s="98"/>
      <c r="BB37" s="98"/>
    </row>
    <row r="38" spans="1:54" ht="20.25" customHeight="1">
      <c r="A38" s="97"/>
      <c r="B38" s="173" t="str">
        <f ca="1">IF(I36="","",VLOOKUP(I36,INDIRECT(CONCATENATE($K$111,"装備",$K$116,"$B$3:$m$146")),5,0))</f>
        <v>15㎝／15㎝</v>
      </c>
      <c r="C38" s="174"/>
      <c r="D38" s="174"/>
      <c r="E38" s="174"/>
      <c r="F38" s="174"/>
      <c r="G38" s="174"/>
      <c r="H38" s="174"/>
      <c r="I38" s="174"/>
      <c r="J38" s="174"/>
      <c r="K38" s="174"/>
      <c r="L38" s="175"/>
      <c r="M38" s="217" t="str">
        <f ca="1">IF(I36="","",VLOOKUP(I36,INDIRECT(CONCATENATE($K$111,"装備",$K$116,"$B$3:$m$146")),2,0))</f>
        <v>エネルギー白兵戦武器</v>
      </c>
      <c r="N38" s="218"/>
      <c r="O38" s="218"/>
      <c r="P38" s="218"/>
      <c r="Q38" s="218"/>
      <c r="R38" s="218"/>
      <c r="S38" s="218"/>
      <c r="T38" s="218"/>
      <c r="U38" s="218"/>
      <c r="V38" s="218"/>
      <c r="W38" s="218"/>
      <c r="X38" s="218"/>
      <c r="Y38" s="218"/>
      <c r="Z38" s="218"/>
      <c r="AA38" s="218"/>
      <c r="AB38" s="218"/>
      <c r="AC38" s="218"/>
      <c r="AD38" s="218"/>
      <c r="AE38" s="219"/>
      <c r="AF38" s="223"/>
      <c r="AG38" s="224"/>
      <c r="AH38" s="224"/>
      <c r="AI38" s="224"/>
      <c r="AJ38" s="224"/>
      <c r="AK38" s="224"/>
      <c r="AL38" s="224"/>
      <c r="AM38" s="224"/>
      <c r="AN38" s="224"/>
      <c r="AO38" s="224"/>
      <c r="AP38" s="224"/>
      <c r="AQ38" s="224"/>
      <c r="AR38" s="225"/>
      <c r="AS38" s="98"/>
      <c r="AT38" s="98"/>
      <c r="AU38" s="99"/>
      <c r="AV38" s="98"/>
      <c r="AW38" s="98"/>
      <c r="AX38" s="98"/>
      <c r="AY38" s="98"/>
      <c r="AZ38" s="98"/>
      <c r="BA38" s="98"/>
      <c r="BB38" s="98"/>
    </row>
    <row r="39" spans="1:54" ht="11.25" customHeight="1">
      <c r="A39" s="97"/>
      <c r="B39" s="97"/>
      <c r="C39" s="98"/>
      <c r="D39" s="98"/>
      <c r="E39" s="152">
        <v>0</v>
      </c>
      <c r="F39" s="152"/>
      <c r="G39" s="152">
        <v>15</v>
      </c>
      <c r="H39" s="152"/>
      <c r="I39" s="152">
        <v>30</v>
      </c>
      <c r="J39" s="152"/>
      <c r="K39" s="152">
        <v>45</v>
      </c>
      <c r="L39" s="152"/>
      <c r="M39" s="152">
        <v>60</v>
      </c>
      <c r="N39" s="152"/>
      <c r="O39" s="152">
        <v>75</v>
      </c>
      <c r="P39" s="152"/>
      <c r="Q39" s="152">
        <v>90</v>
      </c>
      <c r="R39" s="152"/>
      <c r="S39" s="152">
        <v>105</v>
      </c>
      <c r="T39" s="152"/>
      <c r="U39" s="152">
        <v>120</v>
      </c>
      <c r="V39" s="152"/>
      <c r="W39" s="152">
        <v>135</v>
      </c>
      <c r="X39" s="152"/>
      <c r="Y39" s="152">
        <v>150</v>
      </c>
      <c r="Z39" s="152"/>
      <c r="AA39" s="152">
        <v>165</v>
      </c>
      <c r="AB39" s="152"/>
      <c r="AC39" s="152">
        <v>180</v>
      </c>
      <c r="AD39" s="152"/>
      <c r="AE39" s="152">
        <v>195</v>
      </c>
      <c r="AF39" s="152"/>
      <c r="AG39" s="152">
        <v>210</v>
      </c>
      <c r="AH39" s="152"/>
      <c r="AI39" s="152">
        <v>225</v>
      </c>
      <c r="AJ39" s="152"/>
      <c r="AK39" s="152">
        <v>240</v>
      </c>
      <c r="AL39" s="152"/>
      <c r="AM39" s="152">
        <v>255</v>
      </c>
      <c r="AN39" s="152"/>
      <c r="AO39" s="152">
        <v>270</v>
      </c>
      <c r="AP39" s="152"/>
      <c r="AQ39" s="152">
        <v>285</v>
      </c>
      <c r="AR39" s="153"/>
      <c r="AS39" s="98"/>
      <c r="AT39" s="98"/>
      <c r="AU39" s="99"/>
      <c r="AV39" s="98"/>
      <c r="AW39" s="98"/>
      <c r="AX39" s="98"/>
      <c r="AY39" s="98"/>
      <c r="AZ39" s="98"/>
      <c r="BA39" s="98"/>
      <c r="BB39" s="98"/>
    </row>
    <row r="40" spans="1:54" ht="3.75" customHeight="1">
      <c r="A40" s="97"/>
      <c r="B40" s="164" t="s">
        <v>695</v>
      </c>
      <c r="C40" s="165"/>
      <c r="D40" s="165"/>
      <c r="E40" s="165"/>
      <c r="F40" s="150"/>
      <c r="G40" s="151"/>
      <c r="H40" s="150"/>
      <c r="I40" s="151"/>
      <c r="J40" s="150"/>
      <c r="K40" s="151"/>
      <c r="L40" s="150"/>
      <c r="M40" s="151"/>
      <c r="N40" s="150"/>
      <c r="O40" s="151"/>
      <c r="P40" s="150"/>
      <c r="Q40" s="151"/>
      <c r="R40" s="150"/>
      <c r="S40" s="151"/>
      <c r="T40" s="150"/>
      <c r="U40" s="151"/>
      <c r="V40" s="150"/>
      <c r="W40" s="151"/>
      <c r="X40" s="150"/>
      <c r="Y40" s="151"/>
      <c r="Z40" s="150"/>
      <c r="AA40" s="151"/>
      <c r="AB40" s="150"/>
      <c r="AC40" s="151"/>
      <c r="AD40" s="150"/>
      <c r="AE40" s="151"/>
      <c r="AF40" s="150"/>
      <c r="AG40" s="151"/>
      <c r="AH40" s="150"/>
      <c r="AI40" s="151"/>
      <c r="AJ40" s="150"/>
      <c r="AK40" s="151"/>
      <c r="AL40" s="150"/>
      <c r="AM40" s="151"/>
      <c r="AN40" s="150"/>
      <c r="AO40" s="151"/>
      <c r="AP40" s="150"/>
      <c r="AQ40" s="151"/>
      <c r="AR40" s="99"/>
      <c r="AS40" s="98"/>
      <c r="AT40" s="98"/>
      <c r="AU40" s="99"/>
      <c r="AV40" s="98"/>
      <c r="AW40" s="98"/>
      <c r="AX40" s="98"/>
      <c r="AY40" s="98"/>
      <c r="AZ40" s="98"/>
      <c r="BA40" s="98"/>
      <c r="BB40" s="98"/>
    </row>
    <row r="41" spans="1:56" ht="3.75" customHeight="1">
      <c r="A41" s="97"/>
      <c r="B41" s="164"/>
      <c r="C41" s="165"/>
      <c r="D41" s="165"/>
      <c r="E41" s="165"/>
      <c r="F41" s="148">
        <f>$BD41</f>
        <v>15</v>
      </c>
      <c r="G41" s="149"/>
      <c r="H41" s="148">
        <f>$BD41</f>
        <v>15</v>
      </c>
      <c r="I41" s="149"/>
      <c r="J41" s="148">
        <f>$BD41</f>
        <v>15</v>
      </c>
      <c r="K41" s="149"/>
      <c r="L41" s="148">
        <f>$BD41</f>
        <v>15</v>
      </c>
      <c r="M41" s="149"/>
      <c r="N41" s="148">
        <f>$BD41</f>
        <v>15</v>
      </c>
      <c r="O41" s="149"/>
      <c r="P41" s="148">
        <f>$BD41</f>
        <v>15</v>
      </c>
      <c r="Q41" s="149"/>
      <c r="R41" s="148">
        <f>$BD41</f>
        <v>15</v>
      </c>
      <c r="S41" s="149"/>
      <c r="T41" s="148">
        <f>$BD41</f>
        <v>15</v>
      </c>
      <c r="U41" s="149"/>
      <c r="V41" s="148">
        <f>$BD41</f>
        <v>15</v>
      </c>
      <c r="W41" s="149"/>
      <c r="X41" s="148">
        <f>$BD41</f>
        <v>15</v>
      </c>
      <c r="Y41" s="149"/>
      <c r="Z41" s="148">
        <f>$BD41</f>
        <v>15</v>
      </c>
      <c r="AA41" s="149"/>
      <c r="AB41" s="148">
        <f>$BD41</f>
        <v>15</v>
      </c>
      <c r="AC41" s="149"/>
      <c r="AD41" s="148">
        <f>$BD41</f>
        <v>15</v>
      </c>
      <c r="AE41" s="149"/>
      <c r="AF41" s="148">
        <f>$BD41</f>
        <v>15</v>
      </c>
      <c r="AG41" s="149"/>
      <c r="AH41" s="148">
        <f>$BD41</f>
        <v>15</v>
      </c>
      <c r="AI41" s="149"/>
      <c r="AJ41" s="148">
        <f>$BD41</f>
        <v>15</v>
      </c>
      <c r="AK41" s="149"/>
      <c r="AL41" s="148">
        <f>$BD41</f>
        <v>15</v>
      </c>
      <c r="AM41" s="149"/>
      <c r="AN41" s="148">
        <f>$BD41</f>
        <v>15</v>
      </c>
      <c r="AO41" s="149"/>
      <c r="AP41" s="148">
        <f>$BD41</f>
        <v>15</v>
      </c>
      <c r="AQ41" s="149"/>
      <c r="AR41" s="99"/>
      <c r="AS41" s="98"/>
      <c r="AT41" s="98"/>
      <c r="AU41" s="99"/>
      <c r="AV41" s="98"/>
      <c r="AW41" s="98"/>
      <c r="AX41" s="98"/>
      <c r="AY41" s="98"/>
      <c r="AZ41" s="98"/>
      <c r="BA41" s="98"/>
      <c r="BB41" s="98"/>
      <c r="BD41" s="88">
        <f ca="1">IF(I36="",0,VLOOKUP(I36,INDIRECT(CONCATENATE($K$111,"装備",$K$116,"$B$3:$q$146")),13,0))+IF($AI47="カスタム化",15,0)</f>
        <v>15</v>
      </c>
    </row>
    <row r="42" spans="1:54" ht="3.75" customHeight="1">
      <c r="A42" s="97"/>
      <c r="B42" s="164"/>
      <c r="C42" s="165"/>
      <c r="D42" s="165"/>
      <c r="E42" s="165"/>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99"/>
      <c r="AS42" s="98"/>
      <c r="AT42" s="98"/>
      <c r="AU42" s="99"/>
      <c r="AV42" s="98"/>
      <c r="AW42" s="98"/>
      <c r="AX42" s="98"/>
      <c r="AY42" s="98"/>
      <c r="AZ42" s="98"/>
      <c r="BA42" s="98"/>
      <c r="BB42" s="98"/>
    </row>
    <row r="43" spans="1:54" ht="3.75" customHeight="1">
      <c r="A43" s="97"/>
      <c r="B43" s="164" t="s">
        <v>696</v>
      </c>
      <c r="C43" s="165"/>
      <c r="D43" s="165"/>
      <c r="E43" s="165"/>
      <c r="F43" s="150"/>
      <c r="G43" s="151"/>
      <c r="H43" s="150"/>
      <c r="I43" s="151"/>
      <c r="J43" s="150"/>
      <c r="K43" s="151"/>
      <c r="L43" s="150"/>
      <c r="M43" s="151"/>
      <c r="N43" s="150"/>
      <c r="O43" s="151"/>
      <c r="P43" s="150"/>
      <c r="Q43" s="151"/>
      <c r="R43" s="150"/>
      <c r="S43" s="151"/>
      <c r="T43" s="150"/>
      <c r="U43" s="151"/>
      <c r="V43" s="150"/>
      <c r="W43" s="151"/>
      <c r="X43" s="150"/>
      <c r="Y43" s="151"/>
      <c r="Z43" s="150"/>
      <c r="AA43" s="151"/>
      <c r="AB43" s="150"/>
      <c r="AC43" s="151"/>
      <c r="AD43" s="150"/>
      <c r="AE43" s="151"/>
      <c r="AF43" s="150"/>
      <c r="AG43" s="151"/>
      <c r="AH43" s="150"/>
      <c r="AI43" s="151"/>
      <c r="AJ43" s="150"/>
      <c r="AK43" s="151"/>
      <c r="AL43" s="150"/>
      <c r="AM43" s="151"/>
      <c r="AN43" s="150"/>
      <c r="AO43" s="151"/>
      <c r="AP43" s="150"/>
      <c r="AQ43" s="151"/>
      <c r="AR43" s="99"/>
      <c r="AS43" s="98"/>
      <c r="AT43" s="98"/>
      <c r="AU43" s="99"/>
      <c r="AV43" s="98"/>
      <c r="AW43" s="98"/>
      <c r="AX43" s="98"/>
      <c r="AY43" s="98"/>
      <c r="AZ43" s="98"/>
      <c r="BA43" s="98"/>
      <c r="BB43" s="98"/>
    </row>
    <row r="44" spans="1:56" ht="3.75" customHeight="1">
      <c r="A44" s="97"/>
      <c r="B44" s="164"/>
      <c r="C44" s="165"/>
      <c r="D44" s="165"/>
      <c r="E44" s="165"/>
      <c r="F44" s="148">
        <f>$BD44</f>
        <v>15</v>
      </c>
      <c r="G44" s="149"/>
      <c r="H44" s="148">
        <f>$BD44</f>
        <v>15</v>
      </c>
      <c r="I44" s="149"/>
      <c r="J44" s="148">
        <f>$BD44</f>
        <v>15</v>
      </c>
      <c r="K44" s="149"/>
      <c r="L44" s="148">
        <f>$BD44</f>
        <v>15</v>
      </c>
      <c r="M44" s="149"/>
      <c r="N44" s="148">
        <f>$BD44</f>
        <v>15</v>
      </c>
      <c r="O44" s="149"/>
      <c r="P44" s="148">
        <f>$BD44</f>
        <v>15</v>
      </c>
      <c r="Q44" s="149"/>
      <c r="R44" s="148">
        <f>$BD44</f>
        <v>15</v>
      </c>
      <c r="S44" s="149"/>
      <c r="T44" s="148">
        <f>$BD44</f>
        <v>15</v>
      </c>
      <c r="U44" s="149"/>
      <c r="V44" s="148">
        <f>$BD44</f>
        <v>15</v>
      </c>
      <c r="W44" s="149"/>
      <c r="X44" s="148">
        <f>$BD44</f>
        <v>15</v>
      </c>
      <c r="Y44" s="149"/>
      <c r="Z44" s="148">
        <f>$BD44</f>
        <v>15</v>
      </c>
      <c r="AA44" s="149"/>
      <c r="AB44" s="148">
        <f>$BD44</f>
        <v>15</v>
      </c>
      <c r="AC44" s="149"/>
      <c r="AD44" s="148">
        <f>$BD44</f>
        <v>15</v>
      </c>
      <c r="AE44" s="149"/>
      <c r="AF44" s="148">
        <f>$BD44</f>
        <v>15</v>
      </c>
      <c r="AG44" s="149"/>
      <c r="AH44" s="148">
        <f>$BD44</f>
        <v>15</v>
      </c>
      <c r="AI44" s="149"/>
      <c r="AJ44" s="148">
        <f>$BD44</f>
        <v>15</v>
      </c>
      <c r="AK44" s="149"/>
      <c r="AL44" s="148">
        <f>$BD44</f>
        <v>15</v>
      </c>
      <c r="AM44" s="149"/>
      <c r="AN44" s="148">
        <f>$BD44</f>
        <v>15</v>
      </c>
      <c r="AO44" s="149"/>
      <c r="AP44" s="148">
        <f>$BD44</f>
        <v>15</v>
      </c>
      <c r="AQ44" s="149"/>
      <c r="AR44" s="99"/>
      <c r="AS44" s="98"/>
      <c r="AT44" s="98"/>
      <c r="AU44" s="99"/>
      <c r="AV44" s="98"/>
      <c r="AW44" s="98"/>
      <c r="AX44" s="98"/>
      <c r="AY44" s="98"/>
      <c r="AZ44" s="98"/>
      <c r="BA44" s="98"/>
      <c r="BB44" s="98"/>
      <c r="BD44" s="88">
        <f ca="1">IF(I36="",0,VLOOKUP(I36,INDIRECT(CONCATENATE($K$111,"装備",$K$116,"$B$3:$q$146")),14,0))</f>
        <v>15</v>
      </c>
    </row>
    <row r="45" spans="1:54" ht="6" customHeight="1">
      <c r="A45" s="97"/>
      <c r="B45" s="188"/>
      <c r="C45" s="189"/>
      <c r="D45" s="189"/>
      <c r="E45" s="189"/>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1"/>
      <c r="AS45" s="98"/>
      <c r="AT45" s="98"/>
      <c r="AU45" s="99"/>
      <c r="AV45" s="98"/>
      <c r="AW45" s="98"/>
      <c r="AX45" s="98"/>
      <c r="AY45" s="98"/>
      <c r="AZ45" s="98"/>
      <c r="BA45" s="98"/>
      <c r="BB45" s="98"/>
    </row>
    <row r="46" spans="1:54" ht="9.75" customHeight="1">
      <c r="A46" s="97"/>
      <c r="B46" s="169" t="s">
        <v>125</v>
      </c>
      <c r="C46" s="170"/>
      <c r="D46" s="170"/>
      <c r="E46" s="170"/>
      <c r="F46" s="170"/>
      <c r="G46" s="170"/>
      <c r="H46" s="170"/>
      <c r="I46" s="170"/>
      <c r="J46" s="170"/>
      <c r="K46" s="170"/>
      <c r="L46" s="143"/>
      <c r="M46" s="169" t="s">
        <v>457</v>
      </c>
      <c r="N46" s="170"/>
      <c r="O46" s="170"/>
      <c r="P46" s="170"/>
      <c r="Q46" s="170"/>
      <c r="R46" s="170"/>
      <c r="S46" s="170"/>
      <c r="T46" s="170"/>
      <c r="U46" s="143"/>
      <c r="V46" s="169" t="s">
        <v>459</v>
      </c>
      <c r="W46" s="170"/>
      <c r="X46" s="143"/>
      <c r="Y46" s="169" t="s">
        <v>460</v>
      </c>
      <c r="Z46" s="170"/>
      <c r="AA46" s="143"/>
      <c r="AB46" s="179" t="s">
        <v>1</v>
      </c>
      <c r="AC46" s="180"/>
      <c r="AD46" s="181"/>
      <c r="AE46" s="205" t="s">
        <v>697</v>
      </c>
      <c r="AF46" s="206"/>
      <c r="AG46" s="206"/>
      <c r="AH46" s="207"/>
      <c r="AI46" s="205" t="s">
        <v>580</v>
      </c>
      <c r="AJ46" s="206"/>
      <c r="AK46" s="206"/>
      <c r="AL46" s="206"/>
      <c r="AM46" s="206"/>
      <c r="AN46" s="206"/>
      <c r="AO46" s="206"/>
      <c r="AP46" s="206"/>
      <c r="AQ46" s="206"/>
      <c r="AR46" s="207"/>
      <c r="AS46" s="98"/>
      <c r="AT46" s="32" t="s">
        <v>464</v>
      </c>
      <c r="AU46" s="99"/>
      <c r="AV46" s="98"/>
      <c r="AW46" s="98"/>
      <c r="AX46" s="98"/>
      <c r="AY46" s="98"/>
      <c r="AZ46" s="98"/>
      <c r="BA46" s="98"/>
      <c r="BB46" s="98"/>
    </row>
    <row r="47" spans="1:54" ht="19.5" customHeight="1">
      <c r="A47" s="97"/>
      <c r="B47" s="176" t="str">
        <f ca="1">IF(I36="","",VLOOKUP(I36,INDIRECT(CONCATENATE($K$111,"装備",$K$116,"$B$3:$m$146")),3,0))</f>
        <v>白兵戦</v>
      </c>
      <c r="C47" s="177"/>
      <c r="D47" s="177"/>
      <c r="E47" s="177"/>
      <c r="F47" s="177"/>
      <c r="G47" s="177"/>
      <c r="H47" s="177"/>
      <c r="I47" s="177"/>
      <c r="J47" s="177"/>
      <c r="K47" s="177"/>
      <c r="L47" s="178"/>
      <c r="M47" s="176" t="str">
        <f ca="1">IF(I36="","",VLOOKUP(I36,INDIRECT(CONCATENATE($K$111,"装備",$K$116,"$B$3:$m$146")),4,0))</f>
        <v>白兵戦</v>
      </c>
      <c r="N47" s="177"/>
      <c r="O47" s="177"/>
      <c r="P47" s="177"/>
      <c r="Q47" s="177"/>
      <c r="R47" s="177"/>
      <c r="S47" s="177"/>
      <c r="T47" s="177"/>
      <c r="U47" s="178"/>
      <c r="V47" s="173" t="str">
        <f ca="1">IF(I36="","",VLOOKUP(I36,INDIRECT(CONCATENATE($K$111,"装備",$K$116,"$B$3:$m$146")),6,0))</f>
        <v>－</v>
      </c>
      <c r="W47" s="174"/>
      <c r="X47" s="175"/>
      <c r="Y47" s="173" t="str">
        <f ca="1">IF(I36="","",VLOOKUP(I36,INDIRECT(CONCATENATE($K$111,"装備",$K$116,"$B$3:$m$146")),7,0))</f>
        <v>－</v>
      </c>
      <c r="Z47" s="174"/>
      <c r="AA47" s="175"/>
      <c r="AB47" s="190" t="str">
        <f ca="1">IF(I36="","",VLOOKUP(I36,INDIRECT(CONCATENATE($K$111,"装備",$K$116,"$B$3:$m$146")),8,0))</f>
        <v>－</v>
      </c>
      <c r="AC47" s="191"/>
      <c r="AD47" s="228"/>
      <c r="AE47" s="185" t="str">
        <f ca="1">IF(I36="","",VLOOKUP(I36,INDIRECT(CONCATENATE($K$111,"装備",$K$116,"$B$3:$q$146")),16,0))</f>
        <v>○</v>
      </c>
      <c r="AF47" s="186"/>
      <c r="AG47" s="186"/>
      <c r="AH47" s="187"/>
      <c r="AI47" s="208"/>
      <c r="AJ47" s="209"/>
      <c r="AK47" s="209"/>
      <c r="AL47" s="209"/>
      <c r="AM47" s="209"/>
      <c r="AN47" s="209"/>
      <c r="AO47" s="209"/>
      <c r="AP47" s="209"/>
      <c r="AQ47" s="209"/>
      <c r="AR47" s="210"/>
      <c r="AS47" s="98"/>
      <c r="AT47" s="118">
        <f>IF(AI47="","",10*VLOOKUP(AI47,T104:U108,2,1))</f>
      </c>
      <c r="AU47" s="99"/>
      <c r="AV47" s="98"/>
      <c r="AW47" s="98"/>
      <c r="AX47" s="98"/>
      <c r="AY47" s="98"/>
      <c r="AZ47" s="98"/>
      <c r="BA47" s="98"/>
      <c r="BB47" s="98"/>
    </row>
    <row r="48" spans="1:54" ht="9.75" customHeight="1">
      <c r="A48" s="97"/>
      <c r="B48" s="179" t="s">
        <v>465</v>
      </c>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1"/>
      <c r="AS48" s="98"/>
      <c r="AT48" s="98"/>
      <c r="AU48" s="99"/>
      <c r="AV48" s="98"/>
      <c r="AW48" s="98"/>
      <c r="AX48" s="98"/>
      <c r="AY48" s="98"/>
      <c r="AZ48" s="98"/>
      <c r="BA48" s="98"/>
      <c r="BB48" s="98"/>
    </row>
    <row r="49" spans="1:54" ht="26.25" customHeight="1">
      <c r="A49" s="97"/>
      <c r="B49" s="182" t="str">
        <f ca="1">IF(I36="","",VLOOKUP(I36,INDIRECT(CONCATENATE($K$111,"装備",$K$116,"$B$3:$m$146")),12,0))</f>
        <v>高エネルギーにより、装甲を斬り裂きます。［機械］属性や「盾／鎧」等によるダメージ軽減効果を無効化します。ただしエネルギーは２ターンしかもちません。</v>
      </c>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4"/>
      <c r="AS49" s="98"/>
      <c r="AT49" s="98"/>
      <c r="AU49" s="99"/>
      <c r="AV49" s="98"/>
      <c r="AW49" s="98"/>
      <c r="AX49" s="98"/>
      <c r="AY49" s="98"/>
      <c r="AZ49" s="98"/>
      <c r="BA49" s="98"/>
      <c r="BB49" s="98"/>
    </row>
    <row r="50" spans="1:54" ht="6" customHeight="1">
      <c r="A50" s="97"/>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9"/>
      <c r="AV50" s="98"/>
      <c r="AW50" s="98"/>
      <c r="AX50" s="98"/>
      <c r="AY50" s="98"/>
      <c r="AZ50" s="98"/>
      <c r="BA50" s="98"/>
      <c r="BB50" s="98"/>
    </row>
    <row r="51" spans="1:54" ht="10.5" customHeight="1">
      <c r="A51" s="97"/>
      <c r="B51" s="193" t="s">
        <v>702</v>
      </c>
      <c r="C51" s="194"/>
      <c r="D51" s="194"/>
      <c r="E51" s="194"/>
      <c r="F51" s="194"/>
      <c r="G51" s="194"/>
      <c r="H51" s="195"/>
      <c r="I51" s="169" t="s">
        <v>432</v>
      </c>
      <c r="J51" s="170"/>
      <c r="K51" s="170"/>
      <c r="L51" s="170"/>
      <c r="M51" s="170"/>
      <c r="N51" s="170"/>
      <c r="O51" s="170"/>
      <c r="P51" s="170"/>
      <c r="Q51" s="170"/>
      <c r="R51" s="170"/>
      <c r="S51" s="170"/>
      <c r="T51" s="170"/>
      <c r="U51" s="170"/>
      <c r="V51" s="170"/>
      <c r="W51" s="170"/>
      <c r="X51" s="170"/>
      <c r="Y51" s="170"/>
      <c r="Z51" s="170"/>
      <c r="AA51" s="162"/>
      <c r="AB51" s="162"/>
      <c r="AC51" s="162"/>
      <c r="AD51" s="162"/>
      <c r="AE51" s="162"/>
      <c r="AF51" s="162"/>
      <c r="AG51" s="162"/>
      <c r="AH51" s="162"/>
      <c r="AI51" s="162"/>
      <c r="AJ51" s="162"/>
      <c r="AK51" s="162"/>
      <c r="AL51" s="162"/>
      <c r="AM51" s="163"/>
      <c r="AN51" s="144" t="s">
        <v>462</v>
      </c>
      <c r="AO51" s="145"/>
      <c r="AP51" s="145"/>
      <c r="AQ51" s="145"/>
      <c r="AR51" s="146"/>
      <c r="AS51" s="87" t="s">
        <v>463</v>
      </c>
      <c r="AT51" s="32" t="s">
        <v>464</v>
      </c>
      <c r="AU51" s="99"/>
      <c r="AV51" s="98"/>
      <c r="AW51" s="98"/>
      <c r="AX51" s="98"/>
      <c r="AY51" s="98"/>
      <c r="AZ51" s="98"/>
      <c r="BA51" s="98"/>
      <c r="BB51" s="98"/>
    </row>
    <row r="52" spans="1:54" ht="21" customHeight="1">
      <c r="A52" s="97"/>
      <c r="B52" s="196"/>
      <c r="C52" s="197"/>
      <c r="D52" s="197"/>
      <c r="E52" s="197"/>
      <c r="F52" s="197"/>
      <c r="G52" s="197"/>
      <c r="H52" s="198"/>
      <c r="I52" s="199" t="s">
        <v>90</v>
      </c>
      <c r="J52" s="200"/>
      <c r="K52" s="200"/>
      <c r="L52" s="200"/>
      <c r="M52" s="200"/>
      <c r="N52" s="200"/>
      <c r="O52" s="200"/>
      <c r="P52" s="200"/>
      <c r="Q52" s="200"/>
      <c r="R52" s="200"/>
      <c r="S52" s="200"/>
      <c r="T52" s="200"/>
      <c r="U52" s="200"/>
      <c r="V52" s="200"/>
      <c r="W52" s="200"/>
      <c r="X52" s="200"/>
      <c r="Y52" s="200"/>
      <c r="Z52" s="200"/>
      <c r="AA52" s="160"/>
      <c r="AB52" s="160"/>
      <c r="AC52" s="160"/>
      <c r="AD52" s="160"/>
      <c r="AE52" s="160"/>
      <c r="AF52" s="160"/>
      <c r="AG52" s="160"/>
      <c r="AH52" s="160"/>
      <c r="AI52" s="160"/>
      <c r="AJ52" s="160"/>
      <c r="AK52" s="160"/>
      <c r="AL52" s="160"/>
      <c r="AM52" s="161"/>
      <c r="AN52" s="173">
        <f ca="1">IF(I52="","",VLOOKUP(I52,INDIRECT(CONCATENATE($K$111,"装備",$K$116,"$B$3:$m$146")),9,0))</f>
      </c>
      <c r="AO52" s="174"/>
      <c r="AP52" s="174"/>
      <c r="AQ52" s="174"/>
      <c r="AR52" s="175"/>
      <c r="AS52" s="35">
        <f ca="1">IF(I52="","",VLOOKUP(I52,INDIRECT(CONCATENATE($K$111,"装備",$K$116,"$B$3:$m$146")),10,0))</f>
      </c>
      <c r="AT52" s="80">
        <f ca="1">IF(I52="","",VLOOKUP(I52,INDIRECT(CONCATENATE($K$111,"装備",$K$116,"$B$3:$m$146")),11,0))</f>
      </c>
      <c r="AU52" s="99"/>
      <c r="AV52" s="98"/>
      <c r="AW52" s="98"/>
      <c r="AX52" s="98"/>
      <c r="AY52" s="98"/>
      <c r="AZ52" s="98"/>
      <c r="BA52" s="98"/>
      <c r="BB52" s="98"/>
    </row>
    <row r="53" spans="1:54" ht="9.75" customHeight="1">
      <c r="A53" s="97"/>
      <c r="B53" s="169" t="s">
        <v>126</v>
      </c>
      <c r="C53" s="170"/>
      <c r="D53" s="170"/>
      <c r="E53" s="170"/>
      <c r="F53" s="170"/>
      <c r="G53" s="170"/>
      <c r="H53" s="170"/>
      <c r="I53" s="170"/>
      <c r="J53" s="170"/>
      <c r="K53" s="170"/>
      <c r="L53" s="143"/>
      <c r="M53" s="169" t="s">
        <v>0</v>
      </c>
      <c r="N53" s="170"/>
      <c r="O53" s="170"/>
      <c r="P53" s="170"/>
      <c r="Q53" s="170"/>
      <c r="R53" s="170"/>
      <c r="S53" s="170"/>
      <c r="T53" s="170"/>
      <c r="U53" s="170"/>
      <c r="V53" s="170"/>
      <c r="W53" s="170"/>
      <c r="X53" s="170"/>
      <c r="Y53" s="170"/>
      <c r="Z53" s="170"/>
      <c r="AA53" s="170"/>
      <c r="AB53" s="170"/>
      <c r="AC53" s="170"/>
      <c r="AD53" s="170"/>
      <c r="AE53" s="143"/>
      <c r="AF53" s="229"/>
      <c r="AG53" s="230"/>
      <c r="AH53" s="230"/>
      <c r="AI53" s="230"/>
      <c r="AJ53" s="230"/>
      <c r="AK53" s="230"/>
      <c r="AL53" s="230"/>
      <c r="AM53" s="230"/>
      <c r="AN53" s="230"/>
      <c r="AO53" s="230"/>
      <c r="AP53" s="230"/>
      <c r="AQ53" s="230"/>
      <c r="AR53" s="231"/>
      <c r="AS53" s="78"/>
      <c r="AT53" s="81"/>
      <c r="AU53" s="99"/>
      <c r="AV53" s="98"/>
      <c r="AW53" s="98"/>
      <c r="AX53" s="98"/>
      <c r="AY53" s="98"/>
      <c r="AZ53" s="98"/>
      <c r="BA53" s="98"/>
      <c r="BB53" s="98"/>
    </row>
    <row r="54" spans="1:54" ht="20.25" customHeight="1">
      <c r="A54" s="97"/>
      <c r="B54" s="176">
        <f ca="1">IF(I52="","",VLOOKUP(I52,INDIRECT(CONCATENATE($K$111,"装備",$K$116,"$B$3:$m$146")),5,0))</f>
      </c>
      <c r="C54" s="177"/>
      <c r="D54" s="177"/>
      <c r="E54" s="177"/>
      <c r="F54" s="177"/>
      <c r="G54" s="177"/>
      <c r="H54" s="177"/>
      <c r="I54" s="177"/>
      <c r="J54" s="177"/>
      <c r="K54" s="177"/>
      <c r="L54" s="178"/>
      <c r="M54" s="217">
        <f ca="1">IF(I52="","",VLOOKUP(I52,INDIRECT(CONCATENATE($K$111,"装備",$K$116,"$B$3:$m$146")),2,0))</f>
      </c>
      <c r="N54" s="218"/>
      <c r="O54" s="218"/>
      <c r="P54" s="218"/>
      <c r="Q54" s="218"/>
      <c r="R54" s="218"/>
      <c r="S54" s="218"/>
      <c r="T54" s="218"/>
      <c r="U54" s="218"/>
      <c r="V54" s="218"/>
      <c r="W54" s="218"/>
      <c r="X54" s="218"/>
      <c r="Y54" s="218"/>
      <c r="Z54" s="218"/>
      <c r="AA54" s="218"/>
      <c r="AB54" s="218"/>
      <c r="AC54" s="218"/>
      <c r="AD54" s="218"/>
      <c r="AE54" s="219"/>
      <c r="AF54" s="223"/>
      <c r="AG54" s="224"/>
      <c r="AH54" s="224"/>
      <c r="AI54" s="224"/>
      <c r="AJ54" s="224"/>
      <c r="AK54" s="224"/>
      <c r="AL54" s="224"/>
      <c r="AM54" s="224"/>
      <c r="AN54" s="224"/>
      <c r="AO54" s="224"/>
      <c r="AP54" s="224"/>
      <c r="AQ54" s="224"/>
      <c r="AR54" s="225"/>
      <c r="AS54" s="98"/>
      <c r="AT54" s="98"/>
      <c r="AU54" s="99"/>
      <c r="AV54" s="98"/>
      <c r="AW54" s="98"/>
      <c r="AX54" s="98"/>
      <c r="AY54" s="98"/>
      <c r="AZ54" s="98"/>
      <c r="BA54" s="98"/>
      <c r="BB54" s="98"/>
    </row>
    <row r="55" spans="1:54" ht="11.25" customHeight="1">
      <c r="A55" s="97"/>
      <c r="B55" s="97"/>
      <c r="C55" s="98"/>
      <c r="D55" s="98"/>
      <c r="E55" s="152">
        <v>0</v>
      </c>
      <c r="F55" s="152"/>
      <c r="G55" s="152">
        <v>15</v>
      </c>
      <c r="H55" s="152"/>
      <c r="I55" s="152">
        <v>30</v>
      </c>
      <c r="J55" s="152"/>
      <c r="K55" s="152">
        <v>45</v>
      </c>
      <c r="L55" s="152"/>
      <c r="M55" s="152">
        <v>60</v>
      </c>
      <c r="N55" s="152"/>
      <c r="O55" s="152">
        <v>75</v>
      </c>
      <c r="P55" s="152"/>
      <c r="Q55" s="152">
        <v>90</v>
      </c>
      <c r="R55" s="152"/>
      <c r="S55" s="152">
        <v>105</v>
      </c>
      <c r="T55" s="152"/>
      <c r="U55" s="152">
        <v>120</v>
      </c>
      <c r="V55" s="152"/>
      <c r="W55" s="152">
        <v>135</v>
      </c>
      <c r="X55" s="152"/>
      <c r="Y55" s="152">
        <v>150</v>
      </c>
      <c r="Z55" s="152"/>
      <c r="AA55" s="152">
        <v>165</v>
      </c>
      <c r="AB55" s="152"/>
      <c r="AC55" s="152">
        <v>180</v>
      </c>
      <c r="AD55" s="152"/>
      <c r="AE55" s="152">
        <v>195</v>
      </c>
      <c r="AF55" s="152"/>
      <c r="AG55" s="152">
        <v>210</v>
      </c>
      <c r="AH55" s="152"/>
      <c r="AI55" s="152">
        <v>225</v>
      </c>
      <c r="AJ55" s="152"/>
      <c r="AK55" s="152">
        <v>240</v>
      </c>
      <c r="AL55" s="152"/>
      <c r="AM55" s="152">
        <v>255</v>
      </c>
      <c r="AN55" s="152"/>
      <c r="AO55" s="152">
        <v>270</v>
      </c>
      <c r="AP55" s="152"/>
      <c r="AQ55" s="152">
        <v>285</v>
      </c>
      <c r="AR55" s="153"/>
      <c r="AS55" s="98"/>
      <c r="AT55" s="98"/>
      <c r="AU55" s="99"/>
      <c r="AV55" s="98"/>
      <c r="AW55" s="98"/>
      <c r="AX55" s="98"/>
      <c r="AY55" s="98"/>
      <c r="AZ55" s="98"/>
      <c r="BA55" s="98"/>
      <c r="BB55" s="98"/>
    </row>
    <row r="56" spans="1:54" ht="3.75" customHeight="1">
      <c r="A56" s="97"/>
      <c r="B56" s="164" t="s">
        <v>695</v>
      </c>
      <c r="C56" s="165"/>
      <c r="D56" s="165"/>
      <c r="E56" s="165"/>
      <c r="F56" s="150"/>
      <c r="G56" s="151"/>
      <c r="H56" s="150"/>
      <c r="I56" s="151"/>
      <c r="J56" s="150"/>
      <c r="K56" s="151"/>
      <c r="L56" s="150"/>
      <c r="M56" s="151"/>
      <c r="N56" s="150"/>
      <c r="O56" s="151"/>
      <c r="P56" s="150"/>
      <c r="Q56" s="151"/>
      <c r="R56" s="150"/>
      <c r="S56" s="151"/>
      <c r="T56" s="150"/>
      <c r="U56" s="151"/>
      <c r="V56" s="150"/>
      <c r="W56" s="151"/>
      <c r="X56" s="150"/>
      <c r="Y56" s="151"/>
      <c r="Z56" s="150"/>
      <c r="AA56" s="151"/>
      <c r="AB56" s="150"/>
      <c r="AC56" s="151"/>
      <c r="AD56" s="150"/>
      <c r="AE56" s="151"/>
      <c r="AF56" s="150"/>
      <c r="AG56" s="151"/>
      <c r="AH56" s="150"/>
      <c r="AI56" s="151"/>
      <c r="AJ56" s="150"/>
      <c r="AK56" s="151"/>
      <c r="AL56" s="150"/>
      <c r="AM56" s="151"/>
      <c r="AN56" s="150"/>
      <c r="AO56" s="151"/>
      <c r="AP56" s="150"/>
      <c r="AQ56" s="151"/>
      <c r="AR56" s="99"/>
      <c r="AS56" s="98"/>
      <c r="AT56" s="98"/>
      <c r="AU56" s="99"/>
      <c r="AV56" s="98"/>
      <c r="AW56" s="98"/>
      <c r="AX56" s="98"/>
      <c r="AY56" s="98"/>
      <c r="AZ56" s="98"/>
      <c r="BA56" s="98"/>
      <c r="BB56" s="98"/>
    </row>
    <row r="57" spans="1:56" ht="3.75" customHeight="1">
      <c r="A57" s="97"/>
      <c r="B57" s="164"/>
      <c r="C57" s="165"/>
      <c r="D57" s="165"/>
      <c r="E57" s="165"/>
      <c r="F57" s="148">
        <f>$BD57</f>
        <v>0</v>
      </c>
      <c r="G57" s="149"/>
      <c r="H57" s="148">
        <f>$BD57</f>
        <v>0</v>
      </c>
      <c r="I57" s="149"/>
      <c r="J57" s="148">
        <f>$BD57</f>
        <v>0</v>
      </c>
      <c r="K57" s="149"/>
      <c r="L57" s="148">
        <f>$BD57</f>
        <v>0</v>
      </c>
      <c r="M57" s="149"/>
      <c r="N57" s="148">
        <f>$BD57</f>
        <v>0</v>
      </c>
      <c r="O57" s="149"/>
      <c r="P57" s="148">
        <f>$BD57</f>
        <v>0</v>
      </c>
      <c r="Q57" s="149"/>
      <c r="R57" s="148">
        <f>$BD57</f>
        <v>0</v>
      </c>
      <c r="S57" s="149"/>
      <c r="T57" s="148">
        <f>$BD57</f>
        <v>0</v>
      </c>
      <c r="U57" s="149"/>
      <c r="V57" s="148">
        <f>$BD57</f>
        <v>0</v>
      </c>
      <c r="W57" s="149"/>
      <c r="X57" s="148">
        <f>$BD57</f>
        <v>0</v>
      </c>
      <c r="Y57" s="149"/>
      <c r="Z57" s="148">
        <f>$BD57</f>
        <v>0</v>
      </c>
      <c r="AA57" s="149"/>
      <c r="AB57" s="148">
        <f>$BD57</f>
        <v>0</v>
      </c>
      <c r="AC57" s="149"/>
      <c r="AD57" s="148">
        <f>$BD57</f>
        <v>0</v>
      </c>
      <c r="AE57" s="149"/>
      <c r="AF57" s="148">
        <f>$BD57</f>
        <v>0</v>
      </c>
      <c r="AG57" s="149"/>
      <c r="AH57" s="148">
        <f>$BD57</f>
        <v>0</v>
      </c>
      <c r="AI57" s="149"/>
      <c r="AJ57" s="148">
        <f>$BD57</f>
        <v>0</v>
      </c>
      <c r="AK57" s="149"/>
      <c r="AL57" s="148">
        <f>$BD57</f>
        <v>0</v>
      </c>
      <c r="AM57" s="149"/>
      <c r="AN57" s="148">
        <f>$BD57</f>
        <v>0</v>
      </c>
      <c r="AO57" s="149"/>
      <c r="AP57" s="148">
        <f>$BD57</f>
        <v>0</v>
      </c>
      <c r="AQ57" s="149"/>
      <c r="AR57" s="99"/>
      <c r="AS57" s="98"/>
      <c r="AT57" s="98"/>
      <c r="AU57" s="99"/>
      <c r="AV57" s="98"/>
      <c r="AW57" s="98"/>
      <c r="AX57" s="98"/>
      <c r="AY57" s="98"/>
      <c r="AZ57" s="98"/>
      <c r="BA57" s="98"/>
      <c r="BB57" s="98"/>
      <c r="BD57" s="88">
        <f ca="1">IF(I52="",0,VLOOKUP(I52,INDIRECT(CONCATENATE($K$111,"装備",$K$116,"$B$3:$q$146")),13,0))+IF($AI63="カスタム化",15,0)</f>
        <v>0</v>
      </c>
    </row>
    <row r="58" spans="1:54" ht="3.75" customHeight="1">
      <c r="A58" s="97"/>
      <c r="B58" s="164"/>
      <c r="C58" s="165"/>
      <c r="D58" s="165"/>
      <c r="E58" s="165"/>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99"/>
      <c r="AS58" s="98"/>
      <c r="AT58" s="98"/>
      <c r="AU58" s="99"/>
      <c r="AV58" s="98"/>
      <c r="AW58" s="98"/>
      <c r="AX58" s="98"/>
      <c r="AY58" s="98"/>
      <c r="AZ58" s="98"/>
      <c r="BA58" s="98"/>
      <c r="BB58" s="98"/>
    </row>
    <row r="59" spans="1:54" ht="3.75" customHeight="1">
      <c r="A59" s="97"/>
      <c r="B59" s="164" t="s">
        <v>696</v>
      </c>
      <c r="C59" s="165"/>
      <c r="D59" s="165"/>
      <c r="E59" s="165"/>
      <c r="F59" s="150"/>
      <c r="G59" s="151"/>
      <c r="H59" s="150"/>
      <c r="I59" s="151"/>
      <c r="J59" s="150"/>
      <c r="K59" s="151"/>
      <c r="L59" s="150"/>
      <c r="M59" s="151"/>
      <c r="N59" s="150"/>
      <c r="O59" s="151"/>
      <c r="P59" s="150"/>
      <c r="Q59" s="151"/>
      <c r="R59" s="150"/>
      <c r="S59" s="151"/>
      <c r="T59" s="150"/>
      <c r="U59" s="151"/>
      <c r="V59" s="150"/>
      <c r="W59" s="151"/>
      <c r="X59" s="150"/>
      <c r="Y59" s="151"/>
      <c r="Z59" s="150"/>
      <c r="AA59" s="151"/>
      <c r="AB59" s="150"/>
      <c r="AC59" s="151"/>
      <c r="AD59" s="150"/>
      <c r="AE59" s="151"/>
      <c r="AF59" s="150"/>
      <c r="AG59" s="151"/>
      <c r="AH59" s="150"/>
      <c r="AI59" s="151"/>
      <c r="AJ59" s="150"/>
      <c r="AK59" s="151"/>
      <c r="AL59" s="150"/>
      <c r="AM59" s="151"/>
      <c r="AN59" s="150"/>
      <c r="AO59" s="151"/>
      <c r="AP59" s="150"/>
      <c r="AQ59" s="151"/>
      <c r="AR59" s="99"/>
      <c r="AS59" s="98"/>
      <c r="AT59" s="98"/>
      <c r="AU59" s="99"/>
      <c r="AV59" s="98"/>
      <c r="AW59" s="98"/>
      <c r="AX59" s="98"/>
      <c r="AY59" s="98"/>
      <c r="AZ59" s="98"/>
      <c r="BA59" s="98"/>
      <c r="BB59" s="98"/>
    </row>
    <row r="60" spans="1:56" ht="3.75" customHeight="1">
      <c r="A60" s="97"/>
      <c r="B60" s="164"/>
      <c r="C60" s="165"/>
      <c r="D60" s="165"/>
      <c r="E60" s="165"/>
      <c r="F60" s="148">
        <f>$BD60</f>
        <v>0</v>
      </c>
      <c r="G60" s="149"/>
      <c r="H60" s="148">
        <f>$BD60</f>
        <v>0</v>
      </c>
      <c r="I60" s="149"/>
      <c r="J60" s="148">
        <f>$BD60</f>
        <v>0</v>
      </c>
      <c r="K60" s="149"/>
      <c r="L60" s="148">
        <f>$BD60</f>
        <v>0</v>
      </c>
      <c r="M60" s="149"/>
      <c r="N60" s="148">
        <f>$BD60</f>
        <v>0</v>
      </c>
      <c r="O60" s="149"/>
      <c r="P60" s="148">
        <f>$BD60</f>
        <v>0</v>
      </c>
      <c r="Q60" s="149"/>
      <c r="R60" s="148">
        <f>$BD60</f>
        <v>0</v>
      </c>
      <c r="S60" s="149"/>
      <c r="T60" s="148">
        <f>$BD60</f>
        <v>0</v>
      </c>
      <c r="U60" s="149"/>
      <c r="V60" s="148">
        <f>$BD60</f>
        <v>0</v>
      </c>
      <c r="W60" s="149"/>
      <c r="X60" s="148">
        <f>$BD60</f>
        <v>0</v>
      </c>
      <c r="Y60" s="149"/>
      <c r="Z60" s="148">
        <f>$BD60</f>
        <v>0</v>
      </c>
      <c r="AA60" s="149"/>
      <c r="AB60" s="148">
        <f>$BD60</f>
        <v>0</v>
      </c>
      <c r="AC60" s="149"/>
      <c r="AD60" s="148">
        <f>$BD60</f>
        <v>0</v>
      </c>
      <c r="AE60" s="149"/>
      <c r="AF60" s="148">
        <f>$BD60</f>
        <v>0</v>
      </c>
      <c r="AG60" s="149"/>
      <c r="AH60" s="148">
        <f>$BD60</f>
        <v>0</v>
      </c>
      <c r="AI60" s="149"/>
      <c r="AJ60" s="148">
        <f>$BD60</f>
        <v>0</v>
      </c>
      <c r="AK60" s="149"/>
      <c r="AL60" s="148">
        <f>$BD60</f>
        <v>0</v>
      </c>
      <c r="AM60" s="149"/>
      <c r="AN60" s="148">
        <f>$BD60</f>
        <v>0</v>
      </c>
      <c r="AO60" s="149"/>
      <c r="AP60" s="148">
        <f>$BD60</f>
        <v>0</v>
      </c>
      <c r="AQ60" s="149"/>
      <c r="AR60" s="99"/>
      <c r="AS60" s="98"/>
      <c r="AT60" s="98"/>
      <c r="AU60" s="99"/>
      <c r="AV60" s="98"/>
      <c r="AW60" s="98"/>
      <c r="AX60" s="98"/>
      <c r="AY60" s="98"/>
      <c r="AZ60" s="98"/>
      <c r="BA60" s="98"/>
      <c r="BB60" s="98"/>
      <c r="BD60" s="88">
        <f ca="1">IF(I52="",0,VLOOKUP(I52,INDIRECT(CONCATENATE($K$111,"装備",$K$116,"$B$3:$q$146")),14,0))</f>
        <v>0</v>
      </c>
    </row>
    <row r="61" spans="1:54" ht="6" customHeight="1">
      <c r="A61" s="97"/>
      <c r="B61" s="188"/>
      <c r="C61" s="189"/>
      <c r="D61" s="189"/>
      <c r="E61" s="189"/>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1"/>
      <c r="AS61" s="98"/>
      <c r="AT61" s="98"/>
      <c r="AU61" s="99"/>
      <c r="AV61" s="98"/>
      <c r="AW61" s="98"/>
      <c r="AX61" s="98"/>
      <c r="AY61" s="98"/>
      <c r="AZ61" s="98"/>
      <c r="BA61" s="98"/>
      <c r="BB61" s="98"/>
    </row>
    <row r="62" spans="1:54" ht="9.75" customHeight="1">
      <c r="A62" s="97"/>
      <c r="B62" s="169" t="s">
        <v>125</v>
      </c>
      <c r="C62" s="170"/>
      <c r="D62" s="170"/>
      <c r="E62" s="170"/>
      <c r="F62" s="170"/>
      <c r="G62" s="170"/>
      <c r="H62" s="170"/>
      <c r="I62" s="170"/>
      <c r="J62" s="170"/>
      <c r="K62" s="170"/>
      <c r="L62" s="143"/>
      <c r="M62" s="169" t="s">
        <v>457</v>
      </c>
      <c r="N62" s="170"/>
      <c r="O62" s="170"/>
      <c r="P62" s="170"/>
      <c r="Q62" s="170"/>
      <c r="R62" s="170"/>
      <c r="S62" s="170"/>
      <c r="T62" s="170"/>
      <c r="U62" s="143"/>
      <c r="V62" s="169" t="s">
        <v>459</v>
      </c>
      <c r="W62" s="170"/>
      <c r="X62" s="143"/>
      <c r="Y62" s="169" t="s">
        <v>460</v>
      </c>
      <c r="Z62" s="170"/>
      <c r="AA62" s="143"/>
      <c r="AB62" s="179" t="s">
        <v>1</v>
      </c>
      <c r="AC62" s="180"/>
      <c r="AD62" s="181"/>
      <c r="AE62" s="205" t="s">
        <v>697</v>
      </c>
      <c r="AF62" s="206"/>
      <c r="AG62" s="206"/>
      <c r="AH62" s="207"/>
      <c r="AI62" s="205" t="s">
        <v>580</v>
      </c>
      <c r="AJ62" s="206"/>
      <c r="AK62" s="206"/>
      <c r="AL62" s="206"/>
      <c r="AM62" s="206"/>
      <c r="AN62" s="206"/>
      <c r="AO62" s="206"/>
      <c r="AP62" s="206"/>
      <c r="AQ62" s="206"/>
      <c r="AR62" s="207"/>
      <c r="AS62" s="98"/>
      <c r="AT62" s="32" t="s">
        <v>464</v>
      </c>
      <c r="AU62" s="99"/>
      <c r="AV62" s="98"/>
      <c r="AW62" s="98"/>
      <c r="AX62" s="98"/>
      <c r="AY62" s="98"/>
      <c r="AZ62" s="98"/>
      <c r="BA62" s="98"/>
      <c r="BB62" s="98"/>
    </row>
    <row r="63" spans="1:54" ht="19.5" customHeight="1">
      <c r="A63" s="97"/>
      <c r="B63" s="176">
        <f ca="1">IF(I52="","",VLOOKUP(I52,INDIRECT(CONCATENATE($K$111,"装備",$K$116,"$B$3:$m$146")),3,0))</f>
      </c>
      <c r="C63" s="177"/>
      <c r="D63" s="177"/>
      <c r="E63" s="177"/>
      <c r="F63" s="177"/>
      <c r="G63" s="177"/>
      <c r="H63" s="177"/>
      <c r="I63" s="177"/>
      <c r="J63" s="177"/>
      <c r="K63" s="177"/>
      <c r="L63" s="178"/>
      <c r="M63" s="176">
        <f ca="1">IF(I52="","",VLOOKUP(I52,INDIRECT(CONCATENATE($K$111,"装備",$K$116,"$B$3:$m$146")),4,0))</f>
      </c>
      <c r="N63" s="177"/>
      <c r="O63" s="177"/>
      <c r="P63" s="177"/>
      <c r="Q63" s="177"/>
      <c r="R63" s="177"/>
      <c r="S63" s="177"/>
      <c r="T63" s="177"/>
      <c r="U63" s="178"/>
      <c r="V63" s="173">
        <f ca="1">IF(I52="","",VLOOKUP(I52,INDIRECT(CONCATENATE($K$111,"装備",$K$116,"$B$3:$m$146")),6,0))</f>
      </c>
      <c r="W63" s="174"/>
      <c r="X63" s="175"/>
      <c r="Y63" s="173">
        <f ca="1">IF(I52="","",VLOOKUP(I52,INDIRECT(CONCATENATE($K$111,"装備",$K$116,"$B$3:$m$146")),7,0))</f>
      </c>
      <c r="Z63" s="174"/>
      <c r="AA63" s="175"/>
      <c r="AB63" s="157">
        <f ca="1">IF(I52="","",VLOOKUP(I52,INDIRECT(CONCATENATE($K$111,"装備",$K$116,"$B$3:$m$146")),8,0))</f>
      </c>
      <c r="AC63" s="158"/>
      <c r="AD63" s="159"/>
      <c r="AE63" s="185">
        <f ca="1">IF(I52="","",VLOOKUP(I52,INDIRECT(CONCATENATE($K$111,"装備",$K$116,"$B$3:$q$146")),16,0))</f>
      </c>
      <c r="AF63" s="186"/>
      <c r="AG63" s="186"/>
      <c r="AH63" s="187"/>
      <c r="AI63" s="208"/>
      <c r="AJ63" s="209"/>
      <c r="AK63" s="209"/>
      <c r="AL63" s="209"/>
      <c r="AM63" s="209"/>
      <c r="AN63" s="209"/>
      <c r="AO63" s="209"/>
      <c r="AP63" s="209"/>
      <c r="AQ63" s="209"/>
      <c r="AR63" s="210"/>
      <c r="AS63" s="98"/>
      <c r="AT63" s="118">
        <f>IF(AI63="","",10*VLOOKUP(AI63,W104:X107,2,1))</f>
      </c>
      <c r="AU63" s="99"/>
      <c r="AV63" s="98"/>
      <c r="AW63" s="98"/>
      <c r="AX63" s="98"/>
      <c r="AY63" s="98"/>
      <c r="AZ63" s="98"/>
      <c r="BA63" s="98"/>
      <c r="BB63" s="98"/>
    </row>
    <row r="64" spans="1:54" ht="9.75" customHeight="1">
      <c r="A64" s="97"/>
      <c r="B64" s="179" t="s">
        <v>465</v>
      </c>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1"/>
      <c r="AS64" s="98"/>
      <c r="AT64" s="98"/>
      <c r="AU64" s="99"/>
      <c r="AV64" s="98"/>
      <c r="AW64" s="98"/>
      <c r="AX64" s="98"/>
      <c r="AY64" s="98"/>
      <c r="AZ64" s="98"/>
      <c r="BA64" s="98"/>
      <c r="BB64" s="98"/>
    </row>
    <row r="65" spans="1:54" ht="18" customHeight="1">
      <c r="A65" s="97"/>
      <c r="B65" s="182">
        <f ca="1">IF(I52="","",VLOOKUP(I52,INDIRECT(CONCATENATE($K$111,"装備",$K$116,"$B$3:$m$146")),12,0))</f>
      </c>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4"/>
      <c r="AS65" s="98"/>
      <c r="AT65" s="98"/>
      <c r="AU65" s="99"/>
      <c r="AV65" s="98"/>
      <c r="AW65" s="98"/>
      <c r="AX65" s="98"/>
      <c r="AY65" s="98"/>
      <c r="AZ65" s="98"/>
      <c r="BA65" s="98"/>
      <c r="BB65" s="98"/>
    </row>
    <row r="66" spans="1:54" ht="5.25" customHeight="1">
      <c r="A66" s="97"/>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98"/>
      <c r="AT66" s="98"/>
      <c r="AU66" s="99"/>
      <c r="AV66" s="98"/>
      <c r="AW66" s="98"/>
      <c r="AX66" s="98"/>
      <c r="AY66" s="98"/>
      <c r="AZ66" s="98"/>
      <c r="BA66" s="98"/>
      <c r="BB66" s="98"/>
    </row>
    <row r="67" spans="1:54" ht="10.5" customHeight="1" hidden="1">
      <c r="A67" s="97"/>
      <c r="B67" s="193" t="s">
        <v>703</v>
      </c>
      <c r="C67" s="194"/>
      <c r="D67" s="194"/>
      <c r="E67" s="194"/>
      <c r="F67" s="194"/>
      <c r="G67" s="194"/>
      <c r="H67" s="195"/>
      <c r="I67" s="169" t="s">
        <v>432</v>
      </c>
      <c r="J67" s="170"/>
      <c r="K67" s="170"/>
      <c r="L67" s="170"/>
      <c r="M67" s="170"/>
      <c r="N67" s="170"/>
      <c r="O67" s="170"/>
      <c r="P67" s="170"/>
      <c r="Q67" s="170"/>
      <c r="R67" s="170"/>
      <c r="S67" s="170"/>
      <c r="T67" s="170"/>
      <c r="U67" s="170"/>
      <c r="V67" s="170"/>
      <c r="W67" s="170"/>
      <c r="X67" s="170"/>
      <c r="Y67" s="170"/>
      <c r="Z67" s="170"/>
      <c r="AA67" s="162"/>
      <c r="AB67" s="162"/>
      <c r="AC67" s="162"/>
      <c r="AD67" s="162"/>
      <c r="AE67" s="162"/>
      <c r="AF67" s="162"/>
      <c r="AG67" s="162"/>
      <c r="AH67" s="162"/>
      <c r="AI67" s="162"/>
      <c r="AJ67" s="162"/>
      <c r="AK67" s="162"/>
      <c r="AL67" s="162"/>
      <c r="AM67" s="163"/>
      <c r="AN67" s="144" t="s">
        <v>462</v>
      </c>
      <c r="AO67" s="145"/>
      <c r="AP67" s="145"/>
      <c r="AQ67" s="145"/>
      <c r="AR67" s="146"/>
      <c r="AS67" s="87" t="s">
        <v>463</v>
      </c>
      <c r="AT67" s="32" t="s">
        <v>464</v>
      </c>
      <c r="AU67" s="99"/>
      <c r="AV67" s="98"/>
      <c r="AW67" s="98"/>
      <c r="AX67" s="98"/>
      <c r="AY67" s="98"/>
      <c r="AZ67" s="98"/>
      <c r="BA67" s="98"/>
      <c r="BB67" s="98"/>
    </row>
    <row r="68" spans="1:54" ht="21" customHeight="1" hidden="1">
      <c r="A68" s="97"/>
      <c r="B68" s="196"/>
      <c r="C68" s="197"/>
      <c r="D68" s="197"/>
      <c r="E68" s="197"/>
      <c r="F68" s="197"/>
      <c r="G68" s="197"/>
      <c r="H68" s="198"/>
      <c r="I68" s="199"/>
      <c r="J68" s="200"/>
      <c r="K68" s="200"/>
      <c r="L68" s="200"/>
      <c r="M68" s="200"/>
      <c r="N68" s="200"/>
      <c r="O68" s="200"/>
      <c r="P68" s="200"/>
      <c r="Q68" s="200"/>
      <c r="R68" s="200"/>
      <c r="S68" s="200"/>
      <c r="T68" s="200"/>
      <c r="U68" s="200"/>
      <c r="V68" s="200"/>
      <c r="W68" s="200"/>
      <c r="X68" s="200"/>
      <c r="Y68" s="200"/>
      <c r="Z68" s="200"/>
      <c r="AA68" s="160"/>
      <c r="AB68" s="160"/>
      <c r="AC68" s="160"/>
      <c r="AD68" s="160"/>
      <c r="AE68" s="160"/>
      <c r="AF68" s="160"/>
      <c r="AG68" s="160"/>
      <c r="AH68" s="160"/>
      <c r="AI68" s="160"/>
      <c r="AJ68" s="160"/>
      <c r="AK68" s="160"/>
      <c r="AL68" s="160"/>
      <c r="AM68" s="161"/>
      <c r="AN68" s="173">
        <f ca="1">IF(I68="","",VLOOKUP(I68,INDIRECT(CONCATENATE($K$111,"装備",$K$116,"$B$3:$m$146")),9,0))</f>
      </c>
      <c r="AO68" s="174"/>
      <c r="AP68" s="174"/>
      <c r="AQ68" s="174"/>
      <c r="AR68" s="175"/>
      <c r="AS68" s="35">
        <f ca="1">IF(I68="","",VLOOKUP(I68,INDIRECT(CONCATENATE($K$111,"装備",$K$116,"$B$3:$m$146")),10,0))</f>
      </c>
      <c r="AT68" s="80">
        <f ca="1">IF(I68="","",VLOOKUP(I68,INDIRECT(CONCATENATE($K$111,"装備",$K$116,"$B$3:$m$146")),11,0))</f>
      </c>
      <c r="AU68" s="99"/>
      <c r="AV68" s="98"/>
      <c r="AW68" s="98"/>
      <c r="AX68" s="98"/>
      <c r="AY68" s="98"/>
      <c r="AZ68" s="98"/>
      <c r="BA68" s="98"/>
      <c r="BB68" s="98"/>
    </row>
    <row r="69" spans="1:54" ht="9.75" customHeight="1" hidden="1">
      <c r="A69" s="97"/>
      <c r="B69" s="169" t="s">
        <v>126</v>
      </c>
      <c r="C69" s="170"/>
      <c r="D69" s="170"/>
      <c r="E69" s="170"/>
      <c r="F69" s="170"/>
      <c r="G69" s="170"/>
      <c r="H69" s="170"/>
      <c r="I69" s="170"/>
      <c r="J69" s="170"/>
      <c r="K69" s="170"/>
      <c r="L69" s="143"/>
      <c r="M69" s="169" t="s">
        <v>0</v>
      </c>
      <c r="N69" s="170"/>
      <c r="O69" s="170"/>
      <c r="P69" s="170"/>
      <c r="Q69" s="170"/>
      <c r="R69" s="170"/>
      <c r="S69" s="170"/>
      <c r="T69" s="170"/>
      <c r="U69" s="170"/>
      <c r="V69" s="170"/>
      <c r="W69" s="170"/>
      <c r="X69" s="170"/>
      <c r="Y69" s="170"/>
      <c r="Z69" s="170"/>
      <c r="AA69" s="170"/>
      <c r="AB69" s="170"/>
      <c r="AC69" s="170"/>
      <c r="AD69" s="170"/>
      <c r="AE69" s="143"/>
      <c r="AF69" s="229"/>
      <c r="AG69" s="230"/>
      <c r="AH69" s="230"/>
      <c r="AI69" s="230"/>
      <c r="AJ69" s="230"/>
      <c r="AK69" s="230"/>
      <c r="AL69" s="230"/>
      <c r="AM69" s="230"/>
      <c r="AN69" s="230"/>
      <c r="AO69" s="230"/>
      <c r="AP69" s="230"/>
      <c r="AQ69" s="230"/>
      <c r="AR69" s="231"/>
      <c r="AS69" s="78"/>
      <c r="AT69" s="81"/>
      <c r="AU69" s="99"/>
      <c r="AV69" s="98"/>
      <c r="AW69" s="98"/>
      <c r="AX69" s="98"/>
      <c r="AY69" s="98"/>
      <c r="AZ69" s="98"/>
      <c r="BA69" s="98"/>
      <c r="BB69" s="98"/>
    </row>
    <row r="70" spans="1:54" ht="20.25" customHeight="1" hidden="1">
      <c r="A70" s="97"/>
      <c r="B70" s="176">
        <f ca="1">IF(I68="","",VLOOKUP(I68,INDIRECT(CONCATENATE($K$111,"装備",$K$116,"$B$3:$m$146")),5,0))</f>
      </c>
      <c r="C70" s="177"/>
      <c r="D70" s="177"/>
      <c r="E70" s="177"/>
      <c r="F70" s="177"/>
      <c r="G70" s="177"/>
      <c r="H70" s="177"/>
      <c r="I70" s="177"/>
      <c r="J70" s="177"/>
      <c r="K70" s="177"/>
      <c r="L70" s="178"/>
      <c r="M70" s="217">
        <f ca="1">IF(I68="","",VLOOKUP(I68,INDIRECT(CONCATENATE($K$111,"装備",$K$116,"$B$3:$m$146")),2,0))</f>
      </c>
      <c r="N70" s="218"/>
      <c r="O70" s="218"/>
      <c r="P70" s="218"/>
      <c r="Q70" s="218"/>
      <c r="R70" s="218"/>
      <c r="S70" s="218"/>
      <c r="T70" s="218"/>
      <c r="U70" s="218"/>
      <c r="V70" s="218"/>
      <c r="W70" s="218"/>
      <c r="X70" s="218"/>
      <c r="Y70" s="218"/>
      <c r="Z70" s="218"/>
      <c r="AA70" s="218"/>
      <c r="AB70" s="218"/>
      <c r="AC70" s="218"/>
      <c r="AD70" s="218"/>
      <c r="AE70" s="219"/>
      <c r="AF70" s="223"/>
      <c r="AG70" s="224"/>
      <c r="AH70" s="224"/>
      <c r="AI70" s="224"/>
      <c r="AJ70" s="224"/>
      <c r="AK70" s="224"/>
      <c r="AL70" s="224"/>
      <c r="AM70" s="224"/>
      <c r="AN70" s="224"/>
      <c r="AO70" s="224"/>
      <c r="AP70" s="224"/>
      <c r="AQ70" s="224"/>
      <c r="AR70" s="225"/>
      <c r="AS70" s="98"/>
      <c r="AT70" s="98"/>
      <c r="AU70" s="99"/>
      <c r="AV70" s="98"/>
      <c r="AW70" s="98"/>
      <c r="AX70" s="98"/>
      <c r="AY70" s="98"/>
      <c r="AZ70" s="98"/>
      <c r="BA70" s="98"/>
      <c r="BB70" s="98"/>
    </row>
    <row r="71" spans="1:54" ht="11.25" customHeight="1" hidden="1">
      <c r="A71" s="97"/>
      <c r="B71" s="97"/>
      <c r="C71" s="98"/>
      <c r="D71" s="98"/>
      <c r="E71" s="152">
        <v>0</v>
      </c>
      <c r="F71" s="152"/>
      <c r="G71" s="152">
        <v>15</v>
      </c>
      <c r="H71" s="152"/>
      <c r="I71" s="152">
        <v>30</v>
      </c>
      <c r="J71" s="152"/>
      <c r="K71" s="152">
        <v>45</v>
      </c>
      <c r="L71" s="152"/>
      <c r="M71" s="152">
        <v>60</v>
      </c>
      <c r="N71" s="152"/>
      <c r="O71" s="152">
        <v>75</v>
      </c>
      <c r="P71" s="152"/>
      <c r="Q71" s="152">
        <v>90</v>
      </c>
      <c r="R71" s="152"/>
      <c r="S71" s="152">
        <v>105</v>
      </c>
      <c r="T71" s="152"/>
      <c r="U71" s="152">
        <v>120</v>
      </c>
      <c r="V71" s="152"/>
      <c r="W71" s="152">
        <v>135</v>
      </c>
      <c r="X71" s="152"/>
      <c r="Y71" s="152">
        <v>150</v>
      </c>
      <c r="Z71" s="152"/>
      <c r="AA71" s="152">
        <v>165</v>
      </c>
      <c r="AB71" s="152"/>
      <c r="AC71" s="152">
        <v>180</v>
      </c>
      <c r="AD71" s="152"/>
      <c r="AE71" s="152">
        <v>195</v>
      </c>
      <c r="AF71" s="152"/>
      <c r="AG71" s="152">
        <v>210</v>
      </c>
      <c r="AH71" s="152"/>
      <c r="AI71" s="152">
        <v>225</v>
      </c>
      <c r="AJ71" s="152"/>
      <c r="AK71" s="152">
        <v>240</v>
      </c>
      <c r="AL71" s="152"/>
      <c r="AM71" s="152">
        <v>255</v>
      </c>
      <c r="AN71" s="152"/>
      <c r="AO71" s="152">
        <v>270</v>
      </c>
      <c r="AP71" s="152"/>
      <c r="AQ71" s="152">
        <v>285</v>
      </c>
      <c r="AR71" s="153"/>
      <c r="AS71" s="98"/>
      <c r="AT71" s="98"/>
      <c r="AU71" s="99"/>
      <c r="AV71" s="98"/>
      <c r="AW71" s="98"/>
      <c r="AX71" s="98"/>
      <c r="AY71" s="98"/>
      <c r="AZ71" s="98"/>
      <c r="BA71" s="98"/>
      <c r="BB71" s="98"/>
    </row>
    <row r="72" spans="1:54" ht="3.75" customHeight="1" hidden="1">
      <c r="A72" s="97"/>
      <c r="B72" s="164" t="s">
        <v>695</v>
      </c>
      <c r="C72" s="165"/>
      <c r="D72" s="165"/>
      <c r="E72" s="165"/>
      <c r="F72" s="150"/>
      <c r="G72" s="151"/>
      <c r="H72" s="150"/>
      <c r="I72" s="151"/>
      <c r="J72" s="150"/>
      <c r="K72" s="151"/>
      <c r="L72" s="150"/>
      <c r="M72" s="151"/>
      <c r="N72" s="150"/>
      <c r="O72" s="151"/>
      <c r="P72" s="150"/>
      <c r="Q72" s="151"/>
      <c r="R72" s="150"/>
      <c r="S72" s="151"/>
      <c r="T72" s="150"/>
      <c r="U72" s="151"/>
      <c r="V72" s="150"/>
      <c r="W72" s="151"/>
      <c r="X72" s="150"/>
      <c r="Y72" s="151"/>
      <c r="Z72" s="150"/>
      <c r="AA72" s="151"/>
      <c r="AB72" s="150"/>
      <c r="AC72" s="151"/>
      <c r="AD72" s="150"/>
      <c r="AE72" s="151"/>
      <c r="AF72" s="150"/>
      <c r="AG72" s="151"/>
      <c r="AH72" s="150"/>
      <c r="AI72" s="151"/>
      <c r="AJ72" s="150"/>
      <c r="AK72" s="151"/>
      <c r="AL72" s="150"/>
      <c r="AM72" s="151"/>
      <c r="AN72" s="150"/>
      <c r="AO72" s="151"/>
      <c r="AP72" s="150"/>
      <c r="AQ72" s="151"/>
      <c r="AR72" s="99"/>
      <c r="AS72" s="98"/>
      <c r="AT72" s="98"/>
      <c r="AU72" s="99"/>
      <c r="AV72" s="98"/>
      <c r="AW72" s="98"/>
      <c r="AX72" s="98"/>
      <c r="AY72" s="98"/>
      <c r="AZ72" s="98"/>
      <c r="BA72" s="98"/>
      <c r="BB72" s="98"/>
    </row>
    <row r="73" spans="1:56" ht="3.75" customHeight="1" hidden="1">
      <c r="A73" s="97"/>
      <c r="B73" s="164"/>
      <c r="C73" s="165"/>
      <c r="D73" s="165"/>
      <c r="E73" s="165"/>
      <c r="F73" s="148">
        <f>$BD73</f>
        <v>0</v>
      </c>
      <c r="G73" s="149"/>
      <c r="H73" s="148">
        <f>$BD73</f>
        <v>0</v>
      </c>
      <c r="I73" s="149"/>
      <c r="J73" s="148">
        <f>$BD73</f>
        <v>0</v>
      </c>
      <c r="K73" s="149"/>
      <c r="L73" s="148">
        <f>$BD73</f>
        <v>0</v>
      </c>
      <c r="M73" s="149"/>
      <c r="N73" s="148">
        <f>$BD73</f>
        <v>0</v>
      </c>
      <c r="O73" s="149"/>
      <c r="P73" s="148">
        <f>$BD73</f>
        <v>0</v>
      </c>
      <c r="Q73" s="149"/>
      <c r="R73" s="148">
        <f>$BD73</f>
        <v>0</v>
      </c>
      <c r="S73" s="149"/>
      <c r="T73" s="148">
        <f>$BD73</f>
        <v>0</v>
      </c>
      <c r="U73" s="149"/>
      <c r="V73" s="148">
        <f>$BD73</f>
        <v>0</v>
      </c>
      <c r="W73" s="149"/>
      <c r="X73" s="148">
        <f>$BD73</f>
        <v>0</v>
      </c>
      <c r="Y73" s="149"/>
      <c r="Z73" s="148">
        <f>$BD73</f>
        <v>0</v>
      </c>
      <c r="AA73" s="149"/>
      <c r="AB73" s="148">
        <f>$BD73</f>
        <v>0</v>
      </c>
      <c r="AC73" s="149"/>
      <c r="AD73" s="148">
        <f>$BD73</f>
        <v>0</v>
      </c>
      <c r="AE73" s="149"/>
      <c r="AF73" s="148">
        <f>$BD73</f>
        <v>0</v>
      </c>
      <c r="AG73" s="149"/>
      <c r="AH73" s="148">
        <f>$BD73</f>
        <v>0</v>
      </c>
      <c r="AI73" s="149"/>
      <c r="AJ73" s="148">
        <f>$BD73</f>
        <v>0</v>
      </c>
      <c r="AK73" s="149"/>
      <c r="AL73" s="148">
        <f>$BD73</f>
        <v>0</v>
      </c>
      <c r="AM73" s="149"/>
      <c r="AN73" s="148">
        <f>$BD73</f>
        <v>0</v>
      </c>
      <c r="AO73" s="149"/>
      <c r="AP73" s="148">
        <f>$BD73</f>
        <v>0</v>
      </c>
      <c r="AQ73" s="149"/>
      <c r="AR73" s="99"/>
      <c r="AS73" s="98"/>
      <c r="AT73" s="98"/>
      <c r="AU73" s="99"/>
      <c r="AV73" s="98"/>
      <c r="AW73" s="98"/>
      <c r="AX73" s="98"/>
      <c r="AY73" s="98"/>
      <c r="AZ73" s="98"/>
      <c r="BA73" s="98"/>
      <c r="BB73" s="98"/>
      <c r="BD73" s="88">
        <f ca="1">IF(I68="",0,VLOOKUP(I68,INDIRECT(CONCATENATE($K$111,"装備",$K$116,"$B$3:$q$146")),13,0))+IF($AI79="カスタム化",15,0)</f>
        <v>0</v>
      </c>
    </row>
    <row r="74" spans="1:54" ht="3.75" customHeight="1" hidden="1">
      <c r="A74" s="97"/>
      <c r="B74" s="164"/>
      <c r="C74" s="165"/>
      <c r="D74" s="165"/>
      <c r="E74" s="165"/>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99"/>
      <c r="AS74" s="98"/>
      <c r="AT74" s="98"/>
      <c r="AU74" s="99"/>
      <c r="AV74" s="98"/>
      <c r="AW74" s="98"/>
      <c r="AX74" s="98"/>
      <c r="AY74" s="98"/>
      <c r="AZ74" s="98"/>
      <c r="BA74" s="98"/>
      <c r="BB74" s="98"/>
    </row>
    <row r="75" spans="1:54" ht="3.75" customHeight="1" hidden="1">
      <c r="A75" s="97"/>
      <c r="B75" s="164" t="s">
        <v>696</v>
      </c>
      <c r="C75" s="165"/>
      <c r="D75" s="165"/>
      <c r="E75" s="165"/>
      <c r="F75" s="150"/>
      <c r="G75" s="151"/>
      <c r="H75" s="150"/>
      <c r="I75" s="151"/>
      <c r="J75" s="150"/>
      <c r="K75" s="151"/>
      <c r="L75" s="150"/>
      <c r="M75" s="151"/>
      <c r="N75" s="150"/>
      <c r="O75" s="151"/>
      <c r="P75" s="150"/>
      <c r="Q75" s="151"/>
      <c r="R75" s="150"/>
      <c r="S75" s="151"/>
      <c r="T75" s="150"/>
      <c r="U75" s="151"/>
      <c r="V75" s="150"/>
      <c r="W75" s="151"/>
      <c r="X75" s="150"/>
      <c r="Y75" s="151"/>
      <c r="Z75" s="150"/>
      <c r="AA75" s="151"/>
      <c r="AB75" s="150"/>
      <c r="AC75" s="151"/>
      <c r="AD75" s="150"/>
      <c r="AE75" s="151"/>
      <c r="AF75" s="150"/>
      <c r="AG75" s="151"/>
      <c r="AH75" s="150"/>
      <c r="AI75" s="151"/>
      <c r="AJ75" s="150"/>
      <c r="AK75" s="151"/>
      <c r="AL75" s="150"/>
      <c r="AM75" s="151"/>
      <c r="AN75" s="150"/>
      <c r="AO75" s="151"/>
      <c r="AP75" s="150"/>
      <c r="AQ75" s="151"/>
      <c r="AR75" s="99"/>
      <c r="AS75" s="98"/>
      <c r="AT75" s="98"/>
      <c r="AU75" s="99"/>
      <c r="AV75" s="98"/>
      <c r="AW75" s="98"/>
      <c r="AX75" s="98"/>
      <c r="AY75" s="98"/>
      <c r="AZ75" s="98"/>
      <c r="BA75" s="98"/>
      <c r="BB75" s="98"/>
    </row>
    <row r="76" spans="1:56" ht="3.75" customHeight="1" hidden="1">
      <c r="A76" s="97"/>
      <c r="B76" s="164"/>
      <c r="C76" s="165"/>
      <c r="D76" s="165"/>
      <c r="E76" s="165"/>
      <c r="F76" s="148">
        <f>$BD76</f>
        <v>0</v>
      </c>
      <c r="G76" s="149"/>
      <c r="H76" s="148">
        <f>$BD76</f>
        <v>0</v>
      </c>
      <c r="I76" s="149"/>
      <c r="J76" s="148">
        <f>$BD76</f>
        <v>0</v>
      </c>
      <c r="K76" s="149"/>
      <c r="L76" s="148">
        <f>$BD76</f>
        <v>0</v>
      </c>
      <c r="M76" s="149"/>
      <c r="N76" s="148">
        <f>$BD76</f>
        <v>0</v>
      </c>
      <c r="O76" s="149"/>
      <c r="P76" s="148">
        <f>$BD76</f>
        <v>0</v>
      </c>
      <c r="Q76" s="149"/>
      <c r="R76" s="148">
        <f>$BD76</f>
        <v>0</v>
      </c>
      <c r="S76" s="149"/>
      <c r="T76" s="148">
        <f>$BD76</f>
        <v>0</v>
      </c>
      <c r="U76" s="149"/>
      <c r="V76" s="148">
        <f>$BD76</f>
        <v>0</v>
      </c>
      <c r="W76" s="149"/>
      <c r="X76" s="148">
        <f>$BD76</f>
        <v>0</v>
      </c>
      <c r="Y76" s="149"/>
      <c r="Z76" s="148">
        <f>$BD76</f>
        <v>0</v>
      </c>
      <c r="AA76" s="149"/>
      <c r="AB76" s="148">
        <f>$BD76</f>
        <v>0</v>
      </c>
      <c r="AC76" s="149"/>
      <c r="AD76" s="148">
        <f>$BD76</f>
        <v>0</v>
      </c>
      <c r="AE76" s="149"/>
      <c r="AF76" s="148">
        <f>$BD76</f>
        <v>0</v>
      </c>
      <c r="AG76" s="149"/>
      <c r="AH76" s="148">
        <f>$BD76</f>
        <v>0</v>
      </c>
      <c r="AI76" s="149"/>
      <c r="AJ76" s="148">
        <f>$BD76</f>
        <v>0</v>
      </c>
      <c r="AK76" s="149"/>
      <c r="AL76" s="148">
        <f>$BD76</f>
        <v>0</v>
      </c>
      <c r="AM76" s="149"/>
      <c r="AN76" s="148">
        <f>$BD76</f>
        <v>0</v>
      </c>
      <c r="AO76" s="149"/>
      <c r="AP76" s="148">
        <f>$BD76</f>
        <v>0</v>
      </c>
      <c r="AQ76" s="149"/>
      <c r="AR76" s="99"/>
      <c r="AS76" s="98"/>
      <c r="AT76" s="98"/>
      <c r="AU76" s="99"/>
      <c r="AV76" s="98"/>
      <c r="AW76" s="98"/>
      <c r="AX76" s="98"/>
      <c r="AY76" s="98"/>
      <c r="AZ76" s="98"/>
      <c r="BA76" s="98"/>
      <c r="BB76" s="98"/>
      <c r="BD76" s="88">
        <f ca="1">IF(I68="",0,VLOOKUP(I68,INDIRECT(CONCATENATE($K$111,"装備",$K$116,"$B$3:$q$146")),14,0))</f>
        <v>0</v>
      </c>
    </row>
    <row r="77" spans="1:54" ht="6" customHeight="1" hidden="1">
      <c r="A77" s="97"/>
      <c r="B77" s="188"/>
      <c r="C77" s="189"/>
      <c r="D77" s="189"/>
      <c r="E77" s="189"/>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1"/>
      <c r="AS77" s="98"/>
      <c r="AT77" s="98"/>
      <c r="AU77" s="99"/>
      <c r="AV77" s="98"/>
      <c r="AW77" s="98"/>
      <c r="AX77" s="98"/>
      <c r="AY77" s="98"/>
      <c r="AZ77" s="98"/>
      <c r="BA77" s="98"/>
      <c r="BB77" s="98"/>
    </row>
    <row r="78" spans="1:54" ht="9.75" customHeight="1" hidden="1">
      <c r="A78" s="97"/>
      <c r="B78" s="169" t="s">
        <v>125</v>
      </c>
      <c r="C78" s="170"/>
      <c r="D78" s="170"/>
      <c r="E78" s="170"/>
      <c r="F78" s="170"/>
      <c r="G78" s="170"/>
      <c r="H78" s="170"/>
      <c r="I78" s="170"/>
      <c r="J78" s="170"/>
      <c r="K78" s="170"/>
      <c r="L78" s="143"/>
      <c r="M78" s="169" t="s">
        <v>457</v>
      </c>
      <c r="N78" s="170"/>
      <c r="O78" s="170"/>
      <c r="P78" s="170"/>
      <c r="Q78" s="170"/>
      <c r="R78" s="170"/>
      <c r="S78" s="170"/>
      <c r="T78" s="170"/>
      <c r="U78" s="143"/>
      <c r="V78" s="169" t="s">
        <v>459</v>
      </c>
      <c r="W78" s="170"/>
      <c r="X78" s="143"/>
      <c r="Y78" s="169" t="s">
        <v>460</v>
      </c>
      <c r="Z78" s="170"/>
      <c r="AA78" s="143"/>
      <c r="AB78" s="179" t="s">
        <v>1</v>
      </c>
      <c r="AC78" s="180"/>
      <c r="AD78" s="181"/>
      <c r="AE78" s="205" t="s">
        <v>697</v>
      </c>
      <c r="AF78" s="206"/>
      <c r="AG78" s="206"/>
      <c r="AH78" s="207"/>
      <c r="AI78" s="229"/>
      <c r="AJ78" s="230"/>
      <c r="AK78" s="230"/>
      <c r="AL78" s="230"/>
      <c r="AM78" s="230"/>
      <c r="AN78" s="230"/>
      <c r="AO78" s="230"/>
      <c r="AP78" s="230"/>
      <c r="AQ78" s="230"/>
      <c r="AR78" s="231"/>
      <c r="AS78" s="98"/>
      <c r="AT78" s="84"/>
      <c r="AU78" s="99"/>
      <c r="AV78" s="98"/>
      <c r="AW78" s="98"/>
      <c r="AX78" s="98"/>
      <c r="AY78" s="98"/>
      <c r="AZ78" s="98"/>
      <c r="BA78" s="98"/>
      <c r="BB78" s="98"/>
    </row>
    <row r="79" spans="1:54" ht="19.5" customHeight="1" hidden="1">
      <c r="A79" s="97"/>
      <c r="B79" s="176">
        <f ca="1">IF(I68="","",VLOOKUP(I68,INDIRECT(CONCATENATE($K$111,"装備",$K$116,"$B$3:$m$146")),3,0))</f>
      </c>
      <c r="C79" s="177"/>
      <c r="D79" s="177"/>
      <c r="E79" s="177"/>
      <c r="F79" s="177"/>
      <c r="G79" s="177"/>
      <c r="H79" s="177"/>
      <c r="I79" s="177"/>
      <c r="J79" s="177"/>
      <c r="K79" s="177"/>
      <c r="L79" s="178"/>
      <c r="M79" s="176">
        <f ca="1">IF(I68="","",VLOOKUP(I68,INDIRECT(CONCATENATE($K$111,"装備",$K$116,"$B$3:$m$146")),4,0))</f>
      </c>
      <c r="N79" s="177"/>
      <c r="O79" s="177"/>
      <c r="P79" s="177"/>
      <c r="Q79" s="177"/>
      <c r="R79" s="177"/>
      <c r="S79" s="177"/>
      <c r="T79" s="177"/>
      <c r="U79" s="178"/>
      <c r="V79" s="173">
        <f ca="1">IF(I68="","",VLOOKUP(I68,INDIRECT(CONCATENATE($K$111,"装備",$K$116,"$B$3:$m$146")),6,0))</f>
      </c>
      <c r="W79" s="174"/>
      <c r="X79" s="175"/>
      <c r="Y79" s="173">
        <f ca="1">IF(I68="","",VLOOKUP(I68,INDIRECT(CONCATENATE($K$111,"装備",$K$116,"$B$3:$m$146")),7,0))</f>
      </c>
      <c r="Z79" s="174"/>
      <c r="AA79" s="175"/>
      <c r="AB79" s="157">
        <f ca="1">IF(I68="","",VLOOKUP(I68,INDIRECT(CONCATENATE($K$111,"装備",$K$116,"$B$3:$m$146")),8,0))</f>
      </c>
      <c r="AC79" s="158"/>
      <c r="AD79" s="159"/>
      <c r="AE79" s="185">
        <f ca="1">IF(I68="","",VLOOKUP(I68,INDIRECT(CONCATENATE($K$111,"装備",$K$116,"$B$3:$q$146")),16,0))</f>
      </c>
      <c r="AF79" s="186"/>
      <c r="AG79" s="186"/>
      <c r="AH79" s="187"/>
      <c r="AI79" s="208"/>
      <c r="AJ79" s="209"/>
      <c r="AK79" s="209"/>
      <c r="AL79" s="209"/>
      <c r="AM79" s="209"/>
      <c r="AN79" s="209"/>
      <c r="AO79" s="209"/>
      <c r="AP79" s="209"/>
      <c r="AQ79" s="209"/>
      <c r="AR79" s="210"/>
      <c r="AS79" s="98"/>
      <c r="AT79" s="98"/>
      <c r="AU79" s="99"/>
      <c r="AV79" s="98"/>
      <c r="AW79" s="98"/>
      <c r="AX79" s="98"/>
      <c r="AY79" s="98"/>
      <c r="AZ79" s="98"/>
      <c r="BA79" s="98"/>
      <c r="BB79" s="98"/>
    </row>
    <row r="80" spans="1:54" ht="9.75" customHeight="1" hidden="1">
      <c r="A80" s="97"/>
      <c r="B80" s="179" t="s">
        <v>465</v>
      </c>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1"/>
      <c r="AS80" s="98"/>
      <c r="AT80" s="98"/>
      <c r="AU80" s="99"/>
      <c r="AV80" s="98"/>
      <c r="AW80" s="98"/>
      <c r="AX80" s="98"/>
      <c r="AY80" s="98"/>
      <c r="AZ80" s="98"/>
      <c r="BA80" s="98"/>
      <c r="BB80" s="98"/>
    </row>
    <row r="81" spans="1:54" ht="27" customHeight="1" hidden="1">
      <c r="A81" s="97"/>
      <c r="B81" s="182">
        <f ca="1">IF(I68="","",VLOOKUP(I68,INDIRECT(CONCATENATE($K$111,"装備",$K$116,"$B$3:$m$146")),12,0))</f>
      </c>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4"/>
      <c r="AS81" s="98"/>
      <c r="AT81" s="98"/>
      <c r="AU81" s="99"/>
      <c r="AV81" s="98"/>
      <c r="AW81" s="98"/>
      <c r="AX81" s="98"/>
      <c r="AY81" s="98"/>
      <c r="AZ81" s="98"/>
      <c r="BA81" s="98"/>
      <c r="BB81" s="98"/>
    </row>
    <row r="82" spans="1:54" ht="25.5" customHeight="1">
      <c r="A82" s="97"/>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98"/>
      <c r="AT82" s="98"/>
      <c r="AU82" s="99"/>
      <c r="AV82" s="98"/>
      <c r="AW82" s="98"/>
      <c r="AX82" s="98"/>
      <c r="AY82" s="98"/>
      <c r="AZ82" s="98"/>
      <c r="BA82" s="98"/>
      <c r="BB82" s="98"/>
    </row>
    <row r="83" spans="1:54" ht="16.5" customHeight="1">
      <c r="A83" s="97"/>
      <c r="B83" s="126" t="s">
        <v>130</v>
      </c>
      <c r="C83" s="126"/>
      <c r="D83" s="22"/>
      <c r="E83" s="22"/>
      <c r="F83" s="22"/>
      <c r="G83" s="22"/>
      <c r="H83" s="22"/>
      <c r="I83" s="22"/>
      <c r="J83" s="22"/>
      <c r="K83" s="22"/>
      <c r="L83" s="22"/>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98"/>
      <c r="AT83" s="98"/>
      <c r="AU83" s="99"/>
      <c r="AV83" s="98"/>
      <c r="AW83" s="98"/>
      <c r="AX83" s="98"/>
      <c r="AY83" s="98"/>
      <c r="AZ83" s="98"/>
      <c r="BA83" s="98"/>
      <c r="BB83" s="98"/>
    </row>
    <row r="84" spans="1:54" ht="16.5" customHeight="1">
      <c r="A84" s="97"/>
      <c r="B84" s="248" t="s">
        <v>432</v>
      </c>
      <c r="C84" s="248"/>
      <c r="D84" s="248"/>
      <c r="E84" s="248"/>
      <c r="F84" s="248"/>
      <c r="G84" s="248"/>
      <c r="H84" s="248"/>
      <c r="I84" s="248"/>
      <c r="J84" s="248"/>
      <c r="K84" s="248"/>
      <c r="L84" s="248"/>
      <c r="M84" s="248"/>
      <c r="N84" s="250" t="s">
        <v>727</v>
      </c>
      <c r="O84" s="250"/>
      <c r="P84" s="250"/>
      <c r="Q84" s="250"/>
      <c r="R84" s="249" t="s">
        <v>728</v>
      </c>
      <c r="S84" s="249"/>
      <c r="T84" s="249"/>
      <c r="U84" s="249"/>
      <c r="V84" s="248" t="s">
        <v>729</v>
      </c>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111" t="s">
        <v>463</v>
      </c>
      <c r="AT84" s="40" t="s">
        <v>464</v>
      </c>
      <c r="AU84" s="99"/>
      <c r="AV84" s="98"/>
      <c r="AW84" s="98"/>
      <c r="AX84" s="98"/>
      <c r="AY84" s="98"/>
      <c r="AZ84" s="98"/>
      <c r="BA84" s="98"/>
      <c r="BB84" s="98"/>
    </row>
    <row r="85" spans="1:54" ht="27" customHeight="1">
      <c r="A85" s="97"/>
      <c r="B85" s="244" t="s">
        <v>896</v>
      </c>
      <c r="C85" s="244"/>
      <c r="D85" s="244"/>
      <c r="E85" s="244"/>
      <c r="F85" s="244"/>
      <c r="G85" s="244"/>
      <c r="H85" s="244"/>
      <c r="I85" s="244"/>
      <c r="J85" s="244"/>
      <c r="K85" s="244"/>
      <c r="L85" s="244"/>
      <c r="M85" s="244"/>
      <c r="N85" s="245" t="str">
        <f aca="true" ca="1" t="shared" si="0" ref="N85:N93">IF(B85="","",VLOOKUP(B85,INDIRECT(CONCATENATE($K$111,"技能",$K$116,"$B$3:$i$146")),2,0))</f>
        <v>行動</v>
      </c>
      <c r="O85" s="245"/>
      <c r="P85" s="245"/>
      <c r="Q85" s="245"/>
      <c r="R85" s="246">
        <f aca="true" ca="1" t="shared" si="1" ref="R85:R93">IF(B85="","",VLOOKUP(B85,INDIRECT(CONCATENATE($K$111,"技能",$K$116,"$B$3:$i$146")),3,0))</f>
        <v>1</v>
      </c>
      <c r="S85" s="246"/>
      <c r="T85" s="246"/>
      <c r="U85" s="246"/>
      <c r="V85" s="247" t="str">
        <f aca="true" ca="1" t="shared" si="2" ref="V85:V93">IF(B85="","",VLOOKUP(B85,INDIRECT(CONCATENATE($K$111,"技能",$K$116,"$B$3:$i$146")),4,0))</f>
        <v>各種黒魔法を自由に選んで使用することができます（＜魔法表＞参照）</v>
      </c>
      <c r="W85" s="247"/>
      <c r="X85" s="247"/>
      <c r="Y85" s="247"/>
      <c r="Z85" s="247"/>
      <c r="AA85" s="247"/>
      <c r="AB85" s="247"/>
      <c r="AC85" s="247"/>
      <c r="AD85" s="247"/>
      <c r="AE85" s="247"/>
      <c r="AF85" s="247"/>
      <c r="AG85" s="247"/>
      <c r="AH85" s="247"/>
      <c r="AI85" s="247"/>
      <c r="AJ85" s="247"/>
      <c r="AK85" s="247"/>
      <c r="AL85" s="247"/>
      <c r="AM85" s="247"/>
      <c r="AN85" s="247"/>
      <c r="AO85" s="247"/>
      <c r="AP85" s="247"/>
      <c r="AQ85" s="247"/>
      <c r="AR85" s="247"/>
      <c r="AS85" s="112">
        <f aca="true" ca="1" t="shared" si="3" ref="AS85:AS93">IF(B85="","",VLOOKUP(B85,INDIRECT(CONCATENATE($K$111,"技能",$K$116,"$B$3:$i$146")),5,0))</f>
        <v>0</v>
      </c>
      <c r="AT85" s="28">
        <f aca="true" ca="1" t="shared" si="4" ref="AT85:AT93">IF(B85="","",IF(AND(VLOOKUP(B85,INDIRECT(CONCATENATE($K$111,"技能",$K$116,"$B$3:$i$146")),8,0)&lt;&gt;$F$95,VLOOKUP(B85,INDIRECT(CONCATENATE($K$111,"技能",$K$116,"$B$3:$i$146")),8,0)&lt;&gt;"",$L$2=$K$105),VLOOKUP(B85,INDIRECT(CONCATENATE($K$111,"技能",$K$116,"$B$3:$i$146")),6,0)+15,VLOOKUP(B85,INDIRECT(CONCATENATE($K$111,"技能",$K$116,"$B$3:$i$146")),6,0)))</f>
        <v>50</v>
      </c>
      <c r="AU85" s="99"/>
      <c r="AV85" s="98"/>
      <c r="AW85" s="98"/>
      <c r="AX85" s="98"/>
      <c r="AY85" s="98"/>
      <c r="AZ85" s="98"/>
      <c r="BA85" s="98"/>
      <c r="BB85" s="98"/>
    </row>
    <row r="86" spans="1:54" ht="33" customHeight="1">
      <c r="A86" s="97"/>
      <c r="B86" s="244" t="s">
        <v>35</v>
      </c>
      <c r="C86" s="244"/>
      <c r="D86" s="244"/>
      <c r="E86" s="244"/>
      <c r="F86" s="244"/>
      <c r="G86" s="244"/>
      <c r="H86" s="244"/>
      <c r="I86" s="244"/>
      <c r="J86" s="244"/>
      <c r="K86" s="244"/>
      <c r="L86" s="244"/>
      <c r="M86" s="244"/>
      <c r="N86" s="245" t="str">
        <f ca="1" t="shared" si="0"/>
        <v>常時</v>
      </c>
      <c r="O86" s="245"/>
      <c r="P86" s="245"/>
      <c r="Q86" s="245"/>
      <c r="R86" s="246">
        <f ca="1" t="shared" si="1"/>
        <v>0</v>
      </c>
      <c r="S86" s="246"/>
      <c r="T86" s="246"/>
      <c r="U86" s="246"/>
      <c r="V86" s="247" t="str">
        <f ca="1" t="shared" si="2"/>
        <v>ブッシュなどの半遮蔽効果を得られません。</v>
      </c>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112">
        <f ca="1" t="shared" si="3"/>
        <v>0</v>
      </c>
      <c r="AT86" s="28">
        <f ca="1" t="shared" si="4"/>
        <v>-20</v>
      </c>
      <c r="AU86" s="99"/>
      <c r="AV86" s="98"/>
      <c r="AW86" s="98"/>
      <c r="AX86" s="98"/>
      <c r="AY86" s="98"/>
      <c r="AZ86" s="98"/>
      <c r="BA86" s="98"/>
      <c r="BB86" s="98"/>
    </row>
    <row r="87" spans="1:54" ht="16.5" customHeight="1">
      <c r="A87" s="97"/>
      <c r="B87" s="244" t="s">
        <v>733</v>
      </c>
      <c r="C87" s="244"/>
      <c r="D87" s="244"/>
      <c r="E87" s="244"/>
      <c r="F87" s="244"/>
      <c r="G87" s="244"/>
      <c r="H87" s="244"/>
      <c r="I87" s="244"/>
      <c r="J87" s="244"/>
      <c r="K87" s="244"/>
      <c r="L87" s="244"/>
      <c r="M87" s="244"/>
      <c r="N87" s="245" t="str">
        <f ca="1" t="shared" si="0"/>
        <v>常時</v>
      </c>
      <c r="O87" s="245"/>
      <c r="P87" s="245"/>
      <c r="Q87" s="245"/>
      <c r="R87" s="246">
        <f ca="1" t="shared" si="1"/>
        <v>0</v>
      </c>
      <c r="S87" s="246"/>
      <c r="T87" s="246"/>
      <c r="U87" s="246"/>
      <c r="V87" s="247" t="str">
        <f ca="1" t="shared" si="2"/>
        <v>射撃武器の携帯、使用ができません。</v>
      </c>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112">
        <f ca="1" t="shared" si="3"/>
        <v>0</v>
      </c>
      <c r="AT87" s="28">
        <f ca="1" t="shared" si="4"/>
        <v>-10</v>
      </c>
      <c r="AU87" s="99"/>
      <c r="AV87" s="98"/>
      <c r="AW87" s="98"/>
      <c r="AX87" s="98"/>
      <c r="AY87" s="98"/>
      <c r="AZ87" s="98"/>
      <c r="BA87" s="98"/>
      <c r="BB87" s="98"/>
    </row>
    <row r="88" spans="1:54" ht="20.25" customHeight="1">
      <c r="A88" s="97"/>
      <c r="B88" s="244" t="s">
        <v>776</v>
      </c>
      <c r="C88" s="244"/>
      <c r="D88" s="244"/>
      <c r="E88" s="244"/>
      <c r="F88" s="244"/>
      <c r="G88" s="244"/>
      <c r="H88" s="244"/>
      <c r="I88" s="244"/>
      <c r="J88" s="244"/>
      <c r="K88" s="244"/>
      <c r="L88" s="244"/>
      <c r="M88" s="244"/>
      <c r="N88" s="245" t="str">
        <f ca="1" t="shared" si="0"/>
        <v>白兵戦</v>
      </c>
      <c r="O88" s="245"/>
      <c r="P88" s="245"/>
      <c r="Q88" s="245"/>
      <c r="R88" s="246">
        <f ca="1" t="shared" si="1"/>
        <v>0</v>
      </c>
      <c r="S88" s="246"/>
      <c r="T88" s="246"/>
      <c r="U88" s="246"/>
      <c r="V88" s="247" t="str">
        <f ca="1" t="shared" si="2"/>
        <v>戦慄を与えて敵を萎縮させます。白兵戦中の敵ドールが自分に対して行う攻撃判定に、－１のペナルティを付けさせることができます。</v>
      </c>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112">
        <f ca="1" t="shared" si="3"/>
        <v>0</v>
      </c>
      <c r="AT88" s="28">
        <f ca="1" t="shared" si="4"/>
        <v>30</v>
      </c>
      <c r="AU88" s="99"/>
      <c r="AV88" s="98"/>
      <c r="AW88" s="98"/>
      <c r="AX88" s="98"/>
      <c r="AY88" s="98"/>
      <c r="AZ88" s="98"/>
      <c r="BA88" s="98"/>
      <c r="BB88" s="98"/>
    </row>
    <row r="89" spans="1:54" ht="16.5" customHeight="1" hidden="1">
      <c r="A89" s="97"/>
      <c r="B89" s="244"/>
      <c r="C89" s="244"/>
      <c r="D89" s="244"/>
      <c r="E89" s="244"/>
      <c r="F89" s="244"/>
      <c r="G89" s="244"/>
      <c r="H89" s="244"/>
      <c r="I89" s="244"/>
      <c r="J89" s="244"/>
      <c r="K89" s="244"/>
      <c r="L89" s="244"/>
      <c r="M89" s="244"/>
      <c r="N89" s="245">
        <f ca="1" t="shared" si="0"/>
      </c>
      <c r="O89" s="245"/>
      <c r="P89" s="245"/>
      <c r="Q89" s="245"/>
      <c r="R89" s="246">
        <f ca="1" t="shared" si="1"/>
      </c>
      <c r="S89" s="246"/>
      <c r="T89" s="246"/>
      <c r="U89" s="246"/>
      <c r="V89" s="247">
        <f ca="1" t="shared" si="2"/>
      </c>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112">
        <f ca="1" t="shared" si="3"/>
      </c>
      <c r="AT89" s="28">
        <f ca="1" t="shared" si="4"/>
      </c>
      <c r="AU89" s="99"/>
      <c r="AV89" s="98"/>
      <c r="AW89" s="98"/>
      <c r="AX89" s="98"/>
      <c r="AY89" s="98"/>
      <c r="AZ89" s="98"/>
      <c r="BA89" s="98"/>
      <c r="BB89" s="98"/>
    </row>
    <row r="90" spans="1:54" ht="16.5" customHeight="1" hidden="1">
      <c r="A90" s="97"/>
      <c r="B90" s="244"/>
      <c r="C90" s="244"/>
      <c r="D90" s="244"/>
      <c r="E90" s="244"/>
      <c r="F90" s="244"/>
      <c r="G90" s="244"/>
      <c r="H90" s="244"/>
      <c r="I90" s="244"/>
      <c r="J90" s="244"/>
      <c r="K90" s="244"/>
      <c r="L90" s="244"/>
      <c r="M90" s="244"/>
      <c r="N90" s="245">
        <f ca="1" t="shared" si="0"/>
      </c>
      <c r="O90" s="245"/>
      <c r="P90" s="245"/>
      <c r="Q90" s="245"/>
      <c r="R90" s="246">
        <f ca="1" t="shared" si="1"/>
      </c>
      <c r="S90" s="246"/>
      <c r="T90" s="246"/>
      <c r="U90" s="246"/>
      <c r="V90" s="247">
        <f ca="1" t="shared" si="2"/>
      </c>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112">
        <f ca="1" t="shared" si="3"/>
      </c>
      <c r="AT90" s="28">
        <f ca="1" t="shared" si="4"/>
      </c>
      <c r="AU90" s="99"/>
      <c r="AV90" s="98"/>
      <c r="AW90" s="98"/>
      <c r="AX90" s="98"/>
      <c r="AY90" s="98"/>
      <c r="AZ90" s="98"/>
      <c r="BA90" s="98"/>
      <c r="BB90" s="98"/>
    </row>
    <row r="91" spans="1:54" ht="16.5" customHeight="1" hidden="1">
      <c r="A91" s="97"/>
      <c r="B91" s="244"/>
      <c r="C91" s="244"/>
      <c r="D91" s="244"/>
      <c r="E91" s="244"/>
      <c r="F91" s="244"/>
      <c r="G91" s="244"/>
      <c r="H91" s="244"/>
      <c r="I91" s="244"/>
      <c r="J91" s="244"/>
      <c r="K91" s="244"/>
      <c r="L91" s="244"/>
      <c r="M91" s="244"/>
      <c r="N91" s="245">
        <f ca="1" t="shared" si="0"/>
      </c>
      <c r="O91" s="245"/>
      <c r="P91" s="245"/>
      <c r="Q91" s="245"/>
      <c r="R91" s="246">
        <f ca="1" t="shared" si="1"/>
      </c>
      <c r="S91" s="246"/>
      <c r="T91" s="246"/>
      <c r="U91" s="246"/>
      <c r="V91" s="247">
        <f ca="1" t="shared" si="2"/>
      </c>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112">
        <f ca="1" t="shared" si="3"/>
      </c>
      <c r="AT91" s="28">
        <f ca="1" t="shared" si="4"/>
      </c>
      <c r="AU91" s="99"/>
      <c r="AV91" s="98"/>
      <c r="AW91" s="98"/>
      <c r="AX91" s="98"/>
      <c r="AY91" s="98"/>
      <c r="AZ91" s="98"/>
      <c r="BA91" s="98"/>
      <c r="BB91" s="98"/>
    </row>
    <row r="92" spans="1:54" ht="16.5" customHeight="1" hidden="1">
      <c r="A92" s="97"/>
      <c r="B92" s="244"/>
      <c r="C92" s="244"/>
      <c r="D92" s="244"/>
      <c r="E92" s="244"/>
      <c r="F92" s="244"/>
      <c r="G92" s="244"/>
      <c r="H92" s="244"/>
      <c r="I92" s="244"/>
      <c r="J92" s="244"/>
      <c r="K92" s="244"/>
      <c r="L92" s="244"/>
      <c r="M92" s="244"/>
      <c r="N92" s="245">
        <f ca="1" t="shared" si="0"/>
      </c>
      <c r="O92" s="245"/>
      <c r="P92" s="245"/>
      <c r="Q92" s="245"/>
      <c r="R92" s="246">
        <f ca="1" t="shared" si="1"/>
      </c>
      <c r="S92" s="246"/>
      <c r="T92" s="246"/>
      <c r="U92" s="246"/>
      <c r="V92" s="247">
        <f ca="1" t="shared" si="2"/>
      </c>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112">
        <f ca="1" t="shared" si="3"/>
      </c>
      <c r="AT92" s="28">
        <f ca="1" t="shared" si="4"/>
      </c>
      <c r="AU92" s="99"/>
      <c r="AV92" s="98"/>
      <c r="AW92" s="98"/>
      <c r="AX92" s="98"/>
      <c r="AY92" s="98"/>
      <c r="AZ92" s="98"/>
      <c r="BA92" s="98"/>
      <c r="BB92" s="98"/>
    </row>
    <row r="93" spans="1:54" ht="20.25" customHeight="1">
      <c r="A93" s="97"/>
      <c r="B93" s="244" t="s">
        <v>90</v>
      </c>
      <c r="C93" s="244"/>
      <c r="D93" s="244"/>
      <c r="E93" s="244"/>
      <c r="F93" s="244"/>
      <c r="G93" s="244"/>
      <c r="H93" s="244"/>
      <c r="I93" s="244"/>
      <c r="J93" s="244"/>
      <c r="K93" s="244"/>
      <c r="L93" s="244"/>
      <c r="M93" s="244"/>
      <c r="N93" s="245">
        <f ca="1" t="shared" si="0"/>
      </c>
      <c r="O93" s="245"/>
      <c r="P93" s="245"/>
      <c r="Q93" s="245"/>
      <c r="R93" s="246">
        <f ca="1" t="shared" si="1"/>
      </c>
      <c r="S93" s="246"/>
      <c r="T93" s="246"/>
      <c r="U93" s="246"/>
      <c r="V93" s="247">
        <f ca="1" t="shared" si="2"/>
      </c>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112">
        <f ca="1" t="shared" si="3"/>
      </c>
      <c r="AT93" s="28">
        <f ca="1" t="shared" si="4"/>
      </c>
      <c r="AU93" s="99"/>
      <c r="AV93" s="98"/>
      <c r="AW93" s="98"/>
      <c r="AX93" s="98"/>
      <c r="AY93" s="98"/>
      <c r="AZ93" s="98"/>
      <c r="BA93" s="98"/>
      <c r="BB93" s="98"/>
    </row>
    <row r="94" spans="1:54" ht="6.75" customHeight="1">
      <c r="A94" s="97"/>
      <c r="B94" s="36"/>
      <c r="C94" s="36"/>
      <c r="D94" s="36"/>
      <c r="E94" s="36"/>
      <c r="F94" s="36"/>
      <c r="G94" s="36"/>
      <c r="H94" s="36"/>
      <c r="I94" s="36"/>
      <c r="J94" s="36"/>
      <c r="K94" s="98"/>
      <c r="L94" s="98"/>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6"/>
      <c r="AP94" s="106"/>
      <c r="AQ94" s="106"/>
      <c r="AR94" s="106"/>
      <c r="AS94" s="36"/>
      <c r="AT94" s="36"/>
      <c r="AU94" s="99"/>
      <c r="AV94" s="98"/>
      <c r="AW94" s="98"/>
      <c r="AX94" s="98"/>
      <c r="AY94" s="98"/>
      <c r="AZ94" s="98"/>
      <c r="BA94" s="98"/>
      <c r="BB94" s="98"/>
    </row>
    <row r="95" spans="1:54" ht="16.5" customHeight="1" hidden="1">
      <c r="A95" s="97"/>
      <c r="B95" s="232" t="s">
        <v>131</v>
      </c>
      <c r="C95" s="233"/>
      <c r="D95" s="233"/>
      <c r="E95" s="234"/>
      <c r="F95" s="235" t="s">
        <v>90</v>
      </c>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7"/>
      <c r="AS95" s="36"/>
      <c r="AT95" s="36"/>
      <c r="AU95" s="99"/>
      <c r="AV95" s="98"/>
      <c r="AW95" s="98"/>
      <c r="AX95" s="98"/>
      <c r="AY95" s="98"/>
      <c r="AZ95" s="98"/>
      <c r="BA95" s="98"/>
      <c r="BB95" s="98"/>
    </row>
    <row r="96" spans="1:54" ht="16.5" customHeight="1" hidden="1">
      <c r="A96" s="97"/>
      <c r="B96" s="36"/>
      <c r="C96" s="36"/>
      <c r="D96" s="36"/>
      <c r="E96" s="36"/>
      <c r="F96" s="36"/>
      <c r="G96" s="36"/>
      <c r="H96" s="36"/>
      <c r="I96" s="36"/>
      <c r="J96" s="36"/>
      <c r="K96" s="98"/>
      <c r="L96" s="98"/>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36"/>
      <c r="AT96" s="36"/>
      <c r="AU96" s="99"/>
      <c r="AV96" s="98"/>
      <c r="AW96" s="98"/>
      <c r="AX96" s="98"/>
      <c r="AY96" s="98"/>
      <c r="AZ96" s="98"/>
      <c r="BA96" s="98"/>
      <c r="BB96" s="98"/>
    </row>
    <row r="97" spans="1:57" ht="13.5" customHeight="1">
      <c r="A97" s="97"/>
      <c r="B97" s="82" t="s">
        <v>132</v>
      </c>
      <c r="C97" s="114"/>
      <c r="D97" s="114"/>
      <c r="E97" s="114"/>
      <c r="F97" s="114"/>
      <c r="G97" s="114"/>
      <c r="H97" s="114"/>
      <c r="I97" s="114"/>
      <c r="J97" s="114"/>
      <c r="K97" s="108"/>
      <c r="L97" s="108"/>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6"/>
      <c r="AS97" s="113" t="s">
        <v>133</v>
      </c>
      <c r="AT97" s="75" t="s">
        <v>134</v>
      </c>
      <c r="AU97" s="99"/>
      <c r="AV97" s="98"/>
      <c r="AW97" s="98"/>
      <c r="AX97" s="98"/>
      <c r="AY97" s="98"/>
      <c r="AZ97" s="98"/>
      <c r="BA97" s="98"/>
      <c r="BB97" s="98"/>
      <c r="BE97" s="88" t="s">
        <v>591</v>
      </c>
    </row>
    <row r="98" spans="1:61" ht="23.25" customHeight="1">
      <c r="A98" s="97"/>
      <c r="B98" s="238"/>
      <c r="C98" s="239"/>
      <c r="D98" s="239"/>
      <c r="E98" s="239"/>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40"/>
      <c r="AS98" s="112">
        <f>(4+SUM(AS19:AS81)+SUM(AS85:AS93))*IF(OR(AS20="×",AS36="×",AS52="×",AS68="×"),0,1)</f>
        <v>4</v>
      </c>
      <c r="AT98" s="43">
        <f>SUM(AT9:AT93)</f>
        <v>100</v>
      </c>
      <c r="AU98" s="99"/>
      <c r="AV98" s="98"/>
      <c r="AW98" s="98"/>
      <c r="AX98" s="98"/>
      <c r="AY98" s="98"/>
      <c r="AZ98" s="98"/>
      <c r="BA98" s="98"/>
      <c r="BB98" s="98"/>
      <c r="BE98" s="107" t="s">
        <v>570</v>
      </c>
      <c r="BF98" s="108" t="s">
        <v>693</v>
      </c>
      <c r="BG98" s="108" t="s">
        <v>692</v>
      </c>
      <c r="BH98" s="108" t="s">
        <v>694</v>
      </c>
      <c r="BI98" s="109" t="s">
        <v>698</v>
      </c>
    </row>
    <row r="99" spans="1:61" ht="19.5" customHeight="1">
      <c r="A99" s="97"/>
      <c r="B99" s="241"/>
      <c r="C99" s="242"/>
      <c r="D99" s="242"/>
      <c r="E99" s="242"/>
      <c r="F99" s="242"/>
      <c r="G99" s="242"/>
      <c r="H99" s="242"/>
      <c r="I99" s="242"/>
      <c r="J99" s="242"/>
      <c r="K99" s="242"/>
      <c r="L99" s="242"/>
      <c r="M99" s="242"/>
      <c r="N99" s="242"/>
      <c r="O99" s="242"/>
      <c r="P99" s="242"/>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3"/>
      <c r="AS99" s="98"/>
      <c r="AT99" s="98"/>
      <c r="AU99" s="99"/>
      <c r="AV99" s="98"/>
      <c r="AW99" s="98"/>
      <c r="AX99" s="98"/>
      <c r="AY99" s="98"/>
      <c r="AZ99" s="98"/>
      <c r="BA99" s="98"/>
      <c r="BB99" s="98"/>
      <c r="BE99" s="97">
        <f>ROUND(BE100/8*10,0)</f>
        <v>8</v>
      </c>
      <c r="BF99" s="98">
        <f>ROUND(BF100/6*10,0)</f>
        <v>7</v>
      </c>
      <c r="BG99" s="98">
        <f>ROUND(BG100/5*10,0)</f>
        <v>0</v>
      </c>
      <c r="BH99" s="98">
        <f>ROUND(BH100/5*10,0)</f>
        <v>8</v>
      </c>
      <c r="BI99" s="99">
        <f>ROUND(BI100/6.7*10,0)</f>
        <v>0</v>
      </c>
    </row>
    <row r="100" spans="1:61" ht="15" customHeight="1">
      <c r="A100" s="110"/>
      <c r="B100" s="93"/>
      <c r="C100" s="93"/>
      <c r="D100" s="93"/>
      <c r="E100" s="93"/>
      <c r="F100" s="93"/>
      <c r="G100" s="93"/>
      <c r="H100" s="93"/>
      <c r="I100" s="127"/>
      <c r="J100" s="127"/>
      <c r="K100" s="127"/>
      <c r="L100" s="127"/>
      <c r="M100" s="127"/>
      <c r="N100" s="127"/>
      <c r="O100" s="127"/>
      <c r="P100" s="127"/>
      <c r="Q100" s="127"/>
      <c r="R100" s="127"/>
      <c r="S100" s="127"/>
      <c r="T100" s="127"/>
      <c r="U100" s="127"/>
      <c r="V100" s="127"/>
      <c r="W100" s="127"/>
      <c r="X100" s="127"/>
      <c r="Y100" s="127"/>
      <c r="Z100" s="127"/>
      <c r="AA100" s="93"/>
      <c r="AB100" s="93"/>
      <c r="AC100" s="93"/>
      <c r="AD100" s="93"/>
      <c r="AE100" s="93"/>
      <c r="AF100" s="93"/>
      <c r="AG100" s="93"/>
      <c r="AH100" s="93"/>
      <c r="AI100" s="93"/>
      <c r="AJ100" s="93"/>
      <c r="AK100" s="93"/>
      <c r="AL100" s="93"/>
      <c r="AM100" s="93"/>
      <c r="AN100" s="128"/>
      <c r="AO100" s="128"/>
      <c r="AP100" s="128"/>
      <c r="AQ100" s="128"/>
      <c r="AR100" s="128"/>
      <c r="AS100" s="128"/>
      <c r="AT100" s="129"/>
      <c r="AU100" s="101"/>
      <c r="AV100" s="98"/>
      <c r="AW100" s="98"/>
      <c r="AX100" s="98"/>
      <c r="AY100" s="98"/>
      <c r="AZ100" s="98"/>
      <c r="BA100" s="98"/>
      <c r="BB100" s="98"/>
      <c r="BE100" s="110">
        <f>$E$13</f>
        <v>6</v>
      </c>
      <c r="BF100" s="100">
        <f>MAXA(BF105:BF177)+AVERAGE(BF113:BF121)</f>
        <v>3.925</v>
      </c>
      <c r="BG100" s="100">
        <f>SUM(BG103:BG121)</f>
        <v>0</v>
      </c>
      <c r="BH100" s="100">
        <f>$AS$98</f>
        <v>4</v>
      </c>
      <c r="BI100" s="101">
        <f>SUM(BI105:BI121)</f>
        <v>0</v>
      </c>
    </row>
    <row r="101" spans="2:46" ht="15" customHeight="1">
      <c r="B101" s="91"/>
      <c r="C101" s="91"/>
      <c r="D101" s="91"/>
      <c r="E101" s="91"/>
      <c r="F101" s="91"/>
      <c r="G101" s="91"/>
      <c r="H101" s="91"/>
      <c r="I101" s="79"/>
      <c r="J101" s="79"/>
      <c r="K101" s="79"/>
      <c r="L101" s="79"/>
      <c r="M101" s="79"/>
      <c r="N101" s="79"/>
      <c r="O101" s="79"/>
      <c r="P101" s="79"/>
      <c r="Q101" s="79"/>
      <c r="R101" s="79"/>
      <c r="S101" s="79"/>
      <c r="T101" s="79"/>
      <c r="U101" s="79"/>
      <c r="V101" s="79"/>
      <c r="W101" s="79"/>
      <c r="X101" s="79"/>
      <c r="Y101" s="79"/>
      <c r="Z101" s="79"/>
      <c r="AA101" s="91"/>
      <c r="AB101" s="91"/>
      <c r="AC101" s="91"/>
      <c r="AD101" s="91"/>
      <c r="AE101" s="91"/>
      <c r="AF101" s="91"/>
      <c r="AG101" s="91"/>
      <c r="AH101" s="91"/>
      <c r="AI101" s="91"/>
      <c r="AJ101" s="91"/>
      <c r="AK101" s="91"/>
      <c r="AL101" s="91"/>
      <c r="AM101" s="91"/>
      <c r="AN101" s="77"/>
      <c r="AO101" s="77"/>
      <c r="AP101" s="77"/>
      <c r="AQ101" s="77"/>
      <c r="AR101" s="77"/>
      <c r="AS101" s="78"/>
      <c r="AT101" s="81"/>
    </row>
    <row r="102" s="16" customFormat="1" ht="14.25" customHeight="1">
      <c r="B102" s="16" t="s">
        <v>135</v>
      </c>
    </row>
    <row r="103" spans="2:62" s="16" customFormat="1" ht="15" customHeight="1">
      <c r="B103" s="47" t="s">
        <v>118</v>
      </c>
      <c r="C103" s="47" t="s">
        <v>839</v>
      </c>
      <c r="D103" s="47"/>
      <c r="E103" s="47" t="s">
        <v>136</v>
      </c>
      <c r="F103" s="47"/>
      <c r="G103" s="47"/>
      <c r="H103" s="47"/>
      <c r="I103" s="47" t="s">
        <v>137</v>
      </c>
      <c r="J103" s="57"/>
      <c r="K103" s="64" t="s">
        <v>138</v>
      </c>
      <c r="L103" s="59" t="s">
        <v>131</v>
      </c>
      <c r="M103" s="58"/>
      <c r="N103" s="47"/>
      <c r="O103" s="47"/>
      <c r="Q103" s="16" t="s">
        <v>579</v>
      </c>
      <c r="T103" s="16" t="s">
        <v>581</v>
      </c>
      <c r="W103" s="16" t="s">
        <v>582</v>
      </c>
      <c r="AZ103" s="16" t="s">
        <v>592</v>
      </c>
      <c r="BE103" s="130"/>
      <c r="BF103" s="96"/>
      <c r="BG103" s="96">
        <f>IF($E$10="機械",1,)</f>
        <v>0</v>
      </c>
      <c r="BH103" s="96"/>
      <c r="BI103" s="131"/>
      <c r="BJ103" s="88"/>
    </row>
    <row r="104" spans="2:62" s="16" customFormat="1" ht="15" customHeight="1">
      <c r="B104" s="47" t="str">
        <f aca="true" ca="1" t="shared" si="5" ref="B104:B123">IF(INDIRECT(CONCATENATE($K$111,B$103,$K$116,$J104))=0,"",INDIRECT(CONCATENATE($K$111,B$103,$K$116,$J104)))</f>
        <v>人間</v>
      </c>
      <c r="C104" s="47" t="str">
        <f aca="true" ca="1" t="shared" si="6" ref="C104:C135">IF(INDIRECT(CONCATENATE($K$111,C$103,$K$116,$J104))=0,"",IF(OR(INDIRECT(CONCATENATE($K$111,C$103,$K$116,$I104))=0,INDIRECT(CONCATENATE($K$111,C$103,$K$116,$I104))=$F$95),INDIRECT(CONCATENATE($K$111,C$103,$K$116,$J104)),""))</f>
        <v>戒め</v>
      </c>
      <c r="D104" s="47"/>
      <c r="E104" s="47" t="str">
        <f aca="true" ca="1" t="shared" si="7" ref="E104:E135">IF(INDIRECT(CONCATENATE($K$111,E$103,$K$116,$J104))=0,"",INDIRECT(CONCATENATE($K$111,E$103,$K$116,$J104)))</f>
        <v>ピストル（拳銃）</v>
      </c>
      <c r="F104" s="47"/>
      <c r="G104" s="47"/>
      <c r="H104" s="47"/>
      <c r="I104" s="47" t="s">
        <v>139</v>
      </c>
      <c r="J104" s="57" t="s">
        <v>140</v>
      </c>
      <c r="K104" s="70" t="s">
        <v>56</v>
      </c>
      <c r="L104" s="60">
        <f aca="true" ca="1" t="shared" si="8" ref="L104:L114">IF(ISERROR(INDIRECT(CONCATENATE($K$111,L$103,$K$116,$J104))),"",INDIRECT(CONCATENATE($K$111,L$103,$K$116,$J104)))</f>
      </c>
      <c r="M104" s="58"/>
      <c r="N104" s="47"/>
      <c r="O104" s="47"/>
      <c r="Q104" s="119"/>
      <c r="R104" s="120"/>
      <c r="T104" s="119"/>
      <c r="U104" s="120"/>
      <c r="W104" s="119"/>
      <c r="X104" s="120"/>
      <c r="BE104" s="88"/>
      <c r="BF104" s="88"/>
      <c r="BG104" s="88"/>
      <c r="BH104" s="88"/>
      <c r="BI104" s="88"/>
      <c r="BJ104" s="88"/>
    </row>
    <row r="105" spans="2:62" s="16" customFormat="1" ht="15" customHeight="1">
      <c r="B105" s="47" t="str">
        <f ca="1" t="shared" si="5"/>
        <v>同人作家</v>
      </c>
      <c r="C105" s="47" t="str">
        <f ca="1" t="shared" si="6"/>
        <v>医療</v>
      </c>
      <c r="D105" s="47"/>
      <c r="E105" s="47" t="str">
        <f ca="1" t="shared" si="7"/>
        <v>サブマシンガン</v>
      </c>
      <c r="F105" s="47"/>
      <c r="G105" s="47"/>
      <c r="H105" s="47"/>
      <c r="I105" s="47" t="s">
        <v>141</v>
      </c>
      <c r="J105" s="57" t="s">
        <v>142</v>
      </c>
      <c r="K105" s="70" t="s">
        <v>143</v>
      </c>
      <c r="L105" s="60">
        <f ca="1" t="shared" si="8"/>
      </c>
      <c r="M105" s="58"/>
      <c r="N105" s="47"/>
      <c r="O105" s="47"/>
      <c r="Q105" s="121" t="str">
        <f>IF($I$20="","","A+B")</f>
        <v>A+B</v>
      </c>
      <c r="R105" s="122">
        <f>IF(Q105="",0,1)</f>
        <v>1</v>
      </c>
      <c r="T105" s="121" t="str">
        <f>IF($I$36="","","B+C")</f>
        <v>B+C</v>
      </c>
      <c r="U105" s="122">
        <f>IF(T105="",0,1)</f>
        <v>1</v>
      </c>
      <c r="W105" s="121">
        <f>IF($I$52="","","C+D")</f>
      </c>
      <c r="X105" s="122">
        <f>IF(W105="",0,1)</f>
        <v>0</v>
      </c>
      <c r="AZ105" s="16" t="s">
        <v>700</v>
      </c>
      <c r="BE105" s="130"/>
      <c r="BF105" s="96">
        <f ca="1">IF(ISNONTEXT(AN20),AN20,)+IF(I20="",0,VLOOKUP(I20,INDIRECT(CONCATENATE($K$111,"装備",$K$116,"$B$3:$q$146")),15,0))</f>
        <v>3</v>
      </c>
      <c r="BG105" s="96">
        <f ca="1">IF(I20="",0,VLOOKUP(I20,INDIRECT(CONCATENATE($K$111,"装備",$K$116,"$B$3:$r$146")),17,0))</f>
        <v>0</v>
      </c>
      <c r="BH105" s="96"/>
      <c r="BI105" s="131">
        <f ca="1">IF(I20="",0,VLOOKUP(I20,INDIRECT(CONCATENATE($K$111,"装備",$K$116,"$B$3:$s$146")),18,0))</f>
        <v>0</v>
      </c>
      <c r="BJ105" s="88"/>
    </row>
    <row r="106" spans="2:62" s="16" customFormat="1" ht="15" customHeight="1">
      <c r="B106" s="47" t="str">
        <f ca="1" t="shared" si="5"/>
        <v>神族</v>
      </c>
      <c r="C106" s="47" t="str">
        <f ca="1" t="shared" si="6"/>
        <v>隠蔽</v>
      </c>
      <c r="D106" s="47"/>
      <c r="E106" s="47" t="str">
        <f ca="1" t="shared" si="7"/>
        <v>小銃</v>
      </c>
      <c r="F106" s="47"/>
      <c r="G106" s="47"/>
      <c r="H106" s="47"/>
      <c r="I106" s="47" t="s">
        <v>144</v>
      </c>
      <c r="J106" s="57" t="s">
        <v>145</v>
      </c>
      <c r="K106" s="70" t="s">
        <v>57</v>
      </c>
      <c r="L106" s="60">
        <f ca="1" t="shared" si="8"/>
      </c>
      <c r="M106" s="58"/>
      <c r="N106" s="47"/>
      <c r="O106" s="47"/>
      <c r="Q106" s="121" t="str">
        <f>IF($I$20="","","A+C")</f>
        <v>A+C</v>
      </c>
      <c r="R106" s="122">
        <f>IF(Q106="",0,1)</f>
        <v>1</v>
      </c>
      <c r="T106" s="121" t="str">
        <f>IF($I$36="","","B+D")</f>
        <v>B+D</v>
      </c>
      <c r="U106" s="122">
        <f>IF(T106="",0,1)</f>
        <v>1</v>
      </c>
      <c r="W106" s="123">
        <f>IF(OR($I$52="ピストル（拳銃）",$I$52="サブマシンガン",$I$52="小銃",$I$52="アサルトライフル／突撃銃",$I$52="スナイパーライフル／狙撃銃",$I$52="対戦車ライフル"),"カスタム化","")</f>
      </c>
      <c r="X106" s="124">
        <f>IF(W106="",0,1.5)</f>
        <v>0</v>
      </c>
      <c r="BE106" s="88"/>
      <c r="BF106" s="88"/>
      <c r="BG106" s="88"/>
      <c r="BH106" s="88"/>
      <c r="BI106" s="88"/>
      <c r="BJ106" s="88"/>
    </row>
    <row r="107" spans="2:62" s="16" customFormat="1" ht="15" customHeight="1">
      <c r="B107" s="47" t="str">
        <f ca="1" t="shared" si="5"/>
        <v>魔族</v>
      </c>
      <c r="C107" s="47" t="str">
        <f ca="1" t="shared" si="6"/>
        <v>奥義</v>
      </c>
      <c r="D107" s="47"/>
      <c r="E107" s="47" t="str">
        <f ca="1" t="shared" si="7"/>
        <v>アサルトライフル／突撃銃</v>
      </c>
      <c r="F107" s="47"/>
      <c r="G107" s="47"/>
      <c r="H107" s="47"/>
      <c r="I107" s="47" t="s">
        <v>146</v>
      </c>
      <c r="J107" s="57" t="s">
        <v>147</v>
      </c>
      <c r="K107" s="70"/>
      <c r="L107" s="60">
        <f ca="1" t="shared" si="8"/>
      </c>
      <c r="M107" s="58"/>
      <c r="N107" s="47"/>
      <c r="O107" s="47"/>
      <c r="Q107" s="121" t="str">
        <f>IF($I$20="","","A+D")</f>
        <v>A+D</v>
      </c>
      <c r="R107" s="122">
        <f>IF(Q107="",0,1)</f>
        <v>1</v>
      </c>
      <c r="T107" s="121" t="str">
        <f>IF($I$36="","","B+C+D")</f>
        <v>B+C+D</v>
      </c>
      <c r="U107" s="122">
        <f>IF(T107="",0,2)</f>
        <v>2</v>
      </c>
      <c r="AZ107" s="16" t="s">
        <v>701</v>
      </c>
      <c r="BE107" s="130"/>
      <c r="BF107" s="96">
        <f ca="1">IF(ISNONTEXT(AN36),AN36,)+IF(I36="",0,VLOOKUP(I36,INDIRECT(CONCATENATE($K$111,"装備",$K$116,"$B$3:$q$146")),15,0))</f>
        <v>4</v>
      </c>
      <c r="BG107" s="96">
        <f ca="1">IF(I36="",0,VLOOKUP(I36,INDIRECT(CONCATENATE($K$111,"装備",$K$116,"$B$3:$r$146")),17,0))</f>
        <v>0</v>
      </c>
      <c r="BH107" s="96"/>
      <c r="BI107" s="131">
        <f ca="1">IF(I36="",0,VLOOKUP(I36,INDIRECT(CONCATENATE($K$111,"装備",$K$116,"$B$3:$s$146")),18,0))</f>
        <v>0</v>
      </c>
      <c r="BJ107" s="88"/>
    </row>
    <row r="108" spans="2:62" s="16" customFormat="1" ht="15" customHeight="1">
      <c r="B108" s="47" t="str">
        <f ca="1" t="shared" si="5"/>
        <v>不死</v>
      </c>
      <c r="C108" s="47" t="str">
        <f ca="1" t="shared" si="6"/>
        <v>オーバーホール</v>
      </c>
      <c r="D108" s="47"/>
      <c r="E108" s="47" t="str">
        <f ca="1" t="shared" si="7"/>
        <v>スナイパーライフル／狙撃銃</v>
      </c>
      <c r="F108" s="47"/>
      <c r="G108" s="47"/>
      <c r="H108" s="47"/>
      <c r="I108" s="47" t="s">
        <v>148</v>
      </c>
      <c r="J108" s="57" t="s">
        <v>149</v>
      </c>
      <c r="K108" s="70"/>
      <c r="L108" s="60">
        <f ca="1" t="shared" si="8"/>
      </c>
      <c r="M108" s="58"/>
      <c r="N108" s="47"/>
      <c r="O108" s="47"/>
      <c r="Q108" s="121" t="str">
        <f>IF($I$20="","","A+B+C")</f>
        <v>A+B+C</v>
      </c>
      <c r="R108" s="122">
        <f>IF(Q108="",0,2)</f>
        <v>2</v>
      </c>
      <c r="T108" s="123">
        <f>IF(OR($I$36="ピストル（拳銃）",$I$36="サブマシンガン",$I$36="小銃",$I$36="アサルトライフル／突撃銃",$I$36="スナイパーライフル／狙撃銃",$I$36="対戦車ライフル"),"カスタム化","")</f>
      </c>
      <c r="U108" s="124">
        <f>IF(T108="",0,1.5)</f>
        <v>0</v>
      </c>
      <c r="BE108" s="88"/>
      <c r="BF108" s="88"/>
      <c r="BG108" s="88"/>
      <c r="BH108" s="88"/>
      <c r="BI108" s="88"/>
      <c r="BJ108" s="88"/>
    </row>
    <row r="109" spans="2:62" s="16" customFormat="1" ht="15" customHeight="1">
      <c r="B109" s="47" t="str">
        <f ca="1" t="shared" si="5"/>
        <v>機械</v>
      </c>
      <c r="C109" s="47" t="str">
        <f ca="1" t="shared" si="6"/>
        <v>格闘技</v>
      </c>
      <c r="D109" s="47"/>
      <c r="E109" s="47" t="str">
        <f ca="1" t="shared" si="7"/>
        <v>対戦車ライフル</v>
      </c>
      <c r="F109" s="47"/>
      <c r="G109" s="47"/>
      <c r="H109" s="47"/>
      <c r="I109" s="47" t="s">
        <v>150</v>
      </c>
      <c r="J109" s="57" t="s">
        <v>151</v>
      </c>
      <c r="K109" s="70"/>
      <c r="L109" s="60">
        <f ca="1" t="shared" si="8"/>
      </c>
      <c r="M109" s="58"/>
      <c r="N109" s="47"/>
      <c r="O109" s="47"/>
      <c r="Q109" s="121" t="str">
        <f>IF($I$20="","","A+C+D")</f>
        <v>A+C+D</v>
      </c>
      <c r="R109" s="122">
        <f>IF(Q109="",0,2)</f>
        <v>2</v>
      </c>
      <c r="AZ109" s="16" t="s">
        <v>702</v>
      </c>
      <c r="BE109" s="130"/>
      <c r="BF109" s="96">
        <f ca="1">IF(ISNONTEXT(AN52),AN52,)+IF(I52="",0,VLOOKUP(I52,INDIRECT(CONCATENATE($K$111,"装備",$K$116,"$B$3:$q$146")),15,0))</f>
        <v>0</v>
      </c>
      <c r="BG109" s="96">
        <f ca="1">IF(I52="",0,VLOOKUP(I52,INDIRECT(CONCATENATE($K$111,"装備",$K$116,"$B$3:$r$146")),17,0))</f>
        <v>0</v>
      </c>
      <c r="BH109" s="96"/>
      <c r="BI109" s="131">
        <f ca="1">IF(I52="",0,VLOOKUP(I52,INDIRECT(CONCATENATE($K$111,"装備",$K$116,"$B$3:$s$146")),18,0))</f>
        <v>0</v>
      </c>
      <c r="BJ109" s="88"/>
    </row>
    <row r="110" spans="2:62" s="16" customFormat="1" ht="15" customHeight="1">
      <c r="B110" s="47">
        <f ca="1" t="shared" si="5"/>
      </c>
      <c r="C110" s="47" t="str">
        <f ca="1" t="shared" si="6"/>
        <v>頑丈</v>
      </c>
      <c r="D110" s="47"/>
      <c r="E110" s="47" t="str">
        <f ca="1" t="shared" si="7"/>
        <v>ショットガン（白兵戦可能武器）</v>
      </c>
      <c r="F110" s="47"/>
      <c r="G110" s="47"/>
      <c r="H110" s="47"/>
      <c r="I110" s="47" t="s">
        <v>152</v>
      </c>
      <c r="J110" s="57" t="s">
        <v>153</v>
      </c>
      <c r="K110" s="70" t="s">
        <v>797</v>
      </c>
      <c r="L110" s="60">
        <f ca="1" t="shared" si="8"/>
      </c>
      <c r="M110" s="58"/>
      <c r="N110" s="47"/>
      <c r="O110" s="47"/>
      <c r="Q110" s="121" t="str">
        <f>IF($I$20="","","A+B+C+D")</f>
        <v>A+B+C+D</v>
      </c>
      <c r="R110" s="122">
        <f>IF(Q110="",0,3)</f>
        <v>3</v>
      </c>
      <c r="BE110" s="88"/>
      <c r="BF110" s="88"/>
      <c r="BG110" s="88"/>
      <c r="BH110" s="88"/>
      <c r="BI110" s="88"/>
      <c r="BJ110" s="88"/>
    </row>
    <row r="111" spans="2:62" s="16" customFormat="1" ht="15" customHeight="1">
      <c r="B111" s="47">
        <f ca="1" t="shared" si="5"/>
      </c>
      <c r="C111" s="47" t="str">
        <f ca="1" t="shared" si="6"/>
        <v>気合</v>
      </c>
      <c r="D111" s="47"/>
      <c r="E111" s="47" t="str">
        <f ca="1" t="shared" si="7"/>
        <v>軽機関銃</v>
      </c>
      <c r="F111" s="47"/>
      <c r="G111" s="47"/>
      <c r="H111" s="47"/>
      <c r="I111" s="47" t="s">
        <v>154</v>
      </c>
      <c r="J111" s="57" t="s">
        <v>155</v>
      </c>
      <c r="K111" s="71" t="str">
        <f>IF($AT$2="ふつう",CONCATENATE($AT$1,$AT$2),$AT$2)</f>
        <v>BM_Mふつう</v>
      </c>
      <c r="L111" s="60">
        <f ca="1" t="shared" si="8"/>
      </c>
      <c r="M111" s="58"/>
      <c r="N111" s="47"/>
      <c r="O111" s="47"/>
      <c r="Q111" s="123">
        <f>IF(OR($I$20="ピストル（拳銃）",$I$20="サブマシンガン",$I$20="小銃",$I$20="アサルトライフル／突撃銃",$I$20="スナイパーライフル／狙撃銃",$I$20="対戦車ライフル"),"カスタム化","")</f>
      </c>
      <c r="R111" s="124">
        <f>IF(Q111="",0,1.5)</f>
        <v>0</v>
      </c>
      <c r="AZ111" s="16" t="s">
        <v>703</v>
      </c>
      <c r="BE111" s="130"/>
      <c r="BF111" s="96">
        <f ca="1">IF(ISNONTEXT(AN68),AN68,)+IF(I68="",0,VLOOKUP(I68,INDIRECT(CONCATENATE($K$111,"装備",$K$116,"$B$3:$q$146")),15,0))</f>
        <v>0</v>
      </c>
      <c r="BG111" s="96">
        <f ca="1">IF(I68="",0,VLOOKUP(I68,INDIRECT(CONCATENATE($K$111,"装備",$K$116,"$B$3:$r$146")),17,0))</f>
        <v>0</v>
      </c>
      <c r="BH111" s="96"/>
      <c r="BI111" s="131">
        <f ca="1">IF(I68="",0,VLOOKUP(I68,INDIRECT(CONCATENATE($K$111,"装備",$K$116,"$B$3:$s$146")),18,0))</f>
        <v>0</v>
      </c>
      <c r="BJ111" s="88"/>
    </row>
    <row r="112" spans="2:62" s="16" customFormat="1" ht="15" customHeight="1">
      <c r="B112" s="47">
        <f ca="1" t="shared" si="5"/>
      </c>
      <c r="C112" s="47" t="str">
        <f ca="1" t="shared" si="6"/>
        <v>狂気</v>
      </c>
      <c r="D112" s="47"/>
      <c r="E112" s="47" t="str">
        <f ca="1" t="shared" si="7"/>
        <v>重機関銃</v>
      </c>
      <c r="F112" s="47"/>
      <c r="G112" s="47"/>
      <c r="H112" s="47"/>
      <c r="I112" s="47" t="s">
        <v>156</v>
      </c>
      <c r="J112" s="57" t="s">
        <v>157</v>
      </c>
      <c r="L112" s="60">
        <f ca="1" t="shared" si="8"/>
      </c>
      <c r="M112" s="58"/>
      <c r="N112" s="47"/>
      <c r="O112" s="47"/>
      <c r="BE112" s="88"/>
      <c r="BF112" s="88"/>
      <c r="BG112" s="88"/>
      <c r="BH112" s="88"/>
      <c r="BI112" s="88"/>
      <c r="BJ112" s="88"/>
    </row>
    <row r="113" spans="2:62" s="16" customFormat="1" ht="15" customHeight="1">
      <c r="B113" s="47">
        <f ca="1" t="shared" si="5"/>
      </c>
      <c r="C113" s="47" t="str">
        <f ca="1" t="shared" si="6"/>
        <v>強行</v>
      </c>
      <c r="D113" s="47"/>
      <c r="E113" s="47" t="str">
        <f ca="1" t="shared" si="7"/>
        <v>グレネードランチャー</v>
      </c>
      <c r="F113" s="47"/>
      <c r="G113" s="47"/>
      <c r="H113" s="47"/>
      <c r="I113" s="47" t="s">
        <v>158</v>
      </c>
      <c r="J113" s="57" t="s">
        <v>159</v>
      </c>
      <c r="L113" s="60">
        <f ca="1" t="shared" si="8"/>
      </c>
      <c r="M113" s="58"/>
      <c r="N113" s="47"/>
      <c r="O113" s="47"/>
      <c r="AZ113" s="16" t="s">
        <v>593</v>
      </c>
      <c r="BE113" s="107"/>
      <c r="BF113" s="108">
        <f aca="true" ca="1" t="shared" si="9" ref="BF113:BF121">IF(B85="","",VLOOKUP(B85,INDIRECT(CONCATENATE($K$111,"技能",$K$116,"$B$3:$i$146")),7,0))</f>
        <v>-0.3</v>
      </c>
      <c r="BG113" s="108">
        <f aca="true" ca="1" t="shared" si="10" ref="BG113:BG121">IF(B85="",0,VLOOKUP(B85,INDIRECT(CONCATENATE($K$111,"技能",$K$116,"$B$3:$i$146")),8,0))</f>
        <v>0</v>
      </c>
      <c r="BH113" s="108"/>
      <c r="BI113" s="109">
        <f aca="true" ca="1" t="shared" si="11" ref="BI113:BI121">IF(B85="",0,VLOOKUP(B85,INDIRECT(CONCATENATE($K$111,"技能",$K$116,"$B$3:$j$146")),9,0))</f>
        <v>0</v>
      </c>
      <c r="BJ113" s="88"/>
    </row>
    <row r="114" spans="2:62" s="16" customFormat="1" ht="15" customHeight="1">
      <c r="B114" s="47">
        <f ca="1" t="shared" si="5"/>
      </c>
      <c r="C114" s="47" t="str">
        <f ca="1" t="shared" si="6"/>
        <v>恐怖</v>
      </c>
      <c r="D114" s="47"/>
      <c r="E114" s="47" t="str">
        <f ca="1" t="shared" si="7"/>
        <v>ＡＴグレネードランチャー</v>
      </c>
      <c r="F114" s="47"/>
      <c r="G114" s="47"/>
      <c r="H114" s="47"/>
      <c r="I114" s="47" t="s">
        <v>160</v>
      </c>
      <c r="J114" s="57" t="s">
        <v>161</v>
      </c>
      <c r="L114" s="63">
        <f ca="1" t="shared" si="8"/>
      </c>
      <c r="M114" s="58"/>
      <c r="N114" s="47"/>
      <c r="O114" s="47"/>
      <c r="BE114" s="97"/>
      <c r="BF114" s="98">
        <f ca="1" t="shared" si="9"/>
        <v>0</v>
      </c>
      <c r="BG114" s="98">
        <f ca="1" t="shared" si="10"/>
        <v>0</v>
      </c>
      <c r="BH114" s="98"/>
      <c r="BI114" s="99">
        <f ca="1" t="shared" si="11"/>
        <v>0</v>
      </c>
      <c r="BJ114" s="88"/>
    </row>
    <row r="115" spans="2:62" s="16" customFormat="1" ht="15" customHeight="1">
      <c r="B115" s="47">
        <f ca="1" t="shared" si="5"/>
      </c>
      <c r="C115" s="47" t="str">
        <f ca="1" t="shared" si="6"/>
        <v>切り払い</v>
      </c>
      <c r="D115" s="47"/>
      <c r="E115" s="47" t="str">
        <f ca="1" t="shared" si="7"/>
        <v>迫撃砲</v>
      </c>
      <c r="F115" s="47"/>
      <c r="G115" s="47"/>
      <c r="H115" s="47"/>
      <c r="I115" s="47" t="s">
        <v>162</v>
      </c>
      <c r="J115" s="57" t="s">
        <v>163</v>
      </c>
      <c r="K115" s="59" t="s">
        <v>573</v>
      </c>
      <c r="BE115" s="97"/>
      <c r="BF115" s="98">
        <f ca="1" t="shared" si="9"/>
        <v>0</v>
      </c>
      <c r="BG115" s="98">
        <f ca="1" t="shared" si="10"/>
        <v>0</v>
      </c>
      <c r="BH115" s="98"/>
      <c r="BI115" s="99">
        <f ca="1" t="shared" si="11"/>
        <v>0</v>
      </c>
      <c r="BJ115" s="88"/>
    </row>
    <row r="116" spans="2:62" s="16" customFormat="1" ht="15" customHeight="1">
      <c r="B116" s="47">
        <f ca="1" t="shared" si="5"/>
      </c>
      <c r="C116" s="47" t="str">
        <f ca="1" t="shared" si="6"/>
        <v>計略</v>
      </c>
      <c r="D116" s="47"/>
      <c r="E116" s="47" t="str">
        <f ca="1" t="shared" si="7"/>
        <v>無反動砲／バズーカ／対戦車榴弾</v>
      </c>
      <c r="F116" s="47"/>
      <c r="G116" s="47"/>
      <c r="H116" s="47"/>
      <c r="I116" s="47" t="s">
        <v>164</v>
      </c>
      <c r="J116" s="57" t="s">
        <v>165</v>
      </c>
      <c r="K116" s="63" t="str">
        <f ca="1">IF(ISERROR(INDIRECT("80ふつう属性!b2")),".","!")</f>
        <v>!</v>
      </c>
      <c r="BE116" s="97"/>
      <c r="BF116" s="98">
        <f ca="1" t="shared" si="9"/>
        <v>0</v>
      </c>
      <c r="BG116" s="98">
        <f ca="1" t="shared" si="10"/>
        <v>0</v>
      </c>
      <c r="BH116" s="98"/>
      <c r="BI116" s="99">
        <f ca="1" t="shared" si="11"/>
        <v>0</v>
      </c>
      <c r="BJ116" s="88"/>
    </row>
    <row r="117" spans="2:62" s="16" customFormat="1" ht="15" customHeight="1">
      <c r="B117" s="47">
        <f ca="1" t="shared" si="5"/>
      </c>
      <c r="C117" s="47" t="str">
        <f ca="1" t="shared" si="6"/>
        <v>幸運</v>
      </c>
      <c r="D117" s="47"/>
      <c r="E117" s="47" t="str">
        <f ca="1" t="shared" si="7"/>
        <v>フレーム・ランチャー（火炎放射器）</v>
      </c>
      <c r="F117" s="47"/>
      <c r="G117" s="47"/>
      <c r="H117" s="47"/>
      <c r="I117" s="47" t="s">
        <v>166</v>
      </c>
      <c r="J117" s="57" t="s">
        <v>167</v>
      </c>
      <c r="K117" s="66"/>
      <c r="BE117" s="97"/>
      <c r="BF117" s="98">
        <f ca="1" t="shared" si="9"/>
      </c>
      <c r="BG117" s="98">
        <f ca="1" t="shared" si="10"/>
        <v>0</v>
      </c>
      <c r="BH117" s="98"/>
      <c r="BI117" s="99">
        <f ca="1" t="shared" si="11"/>
        <v>0</v>
      </c>
      <c r="BJ117" s="88"/>
    </row>
    <row r="118" spans="2:62" s="16" customFormat="1" ht="15" customHeight="1">
      <c r="B118" s="47">
        <f ca="1" t="shared" si="5"/>
      </c>
      <c r="C118" s="47" t="str">
        <f ca="1" t="shared" si="6"/>
        <v>工兵</v>
      </c>
      <c r="D118" s="47"/>
      <c r="E118" s="47" t="str">
        <f ca="1" t="shared" si="7"/>
        <v>ビームライフル</v>
      </c>
      <c r="F118" s="47"/>
      <c r="G118" s="47"/>
      <c r="H118" s="47"/>
      <c r="I118" s="47" t="s">
        <v>168</v>
      </c>
      <c r="J118" s="57" t="s">
        <v>169</v>
      </c>
      <c r="K118" s="64" t="s">
        <v>89</v>
      </c>
      <c r="BE118" s="97"/>
      <c r="BF118" s="98">
        <f ca="1" t="shared" si="9"/>
      </c>
      <c r="BG118" s="98">
        <f ca="1" t="shared" si="10"/>
        <v>0</v>
      </c>
      <c r="BH118" s="98"/>
      <c r="BI118" s="99">
        <f ca="1" t="shared" si="11"/>
        <v>0</v>
      </c>
      <c r="BJ118" s="88"/>
    </row>
    <row r="119" spans="2:62" s="16" customFormat="1" ht="15" customHeight="1">
      <c r="B119" s="47">
        <f ca="1" t="shared" si="5"/>
      </c>
      <c r="C119" s="47" t="str">
        <f ca="1" t="shared" si="6"/>
        <v>根性</v>
      </c>
      <c r="D119" s="47"/>
      <c r="E119" s="47" t="str">
        <f ca="1" t="shared" si="7"/>
        <v>高出力荷電粒子砲</v>
      </c>
      <c r="F119" s="47"/>
      <c r="G119" s="47"/>
      <c r="H119" s="47"/>
      <c r="I119" s="47" t="s">
        <v>170</v>
      </c>
      <c r="J119" s="47" t="s">
        <v>171</v>
      </c>
      <c r="K119" s="65">
        <v>80</v>
      </c>
      <c r="BE119" s="97"/>
      <c r="BF119" s="98">
        <f ca="1" t="shared" si="9"/>
      </c>
      <c r="BG119" s="98">
        <f ca="1" t="shared" si="10"/>
        <v>0</v>
      </c>
      <c r="BH119" s="98"/>
      <c r="BI119" s="99">
        <f ca="1" t="shared" si="11"/>
        <v>0</v>
      </c>
      <c r="BJ119" s="88"/>
    </row>
    <row r="120" spans="2:62" s="16" customFormat="1" ht="15" customHeight="1">
      <c r="B120" s="47">
        <f ca="1" t="shared" si="5"/>
      </c>
      <c r="C120" s="47" t="str">
        <f ca="1" t="shared" si="6"/>
        <v>索敵</v>
      </c>
      <c r="D120" s="47"/>
      <c r="E120" s="47" t="str">
        <f ca="1" t="shared" si="7"/>
        <v>ミサイル（１発）</v>
      </c>
      <c r="F120" s="47"/>
      <c r="G120" s="47"/>
      <c r="H120" s="47"/>
      <c r="I120" s="47" t="s">
        <v>172</v>
      </c>
      <c r="J120" s="47" t="s">
        <v>173</v>
      </c>
      <c r="K120" s="65">
        <v>81</v>
      </c>
      <c r="BE120" s="97"/>
      <c r="BF120" s="98">
        <f ca="1" t="shared" si="9"/>
      </c>
      <c r="BG120" s="98">
        <f ca="1" t="shared" si="10"/>
        <v>0</v>
      </c>
      <c r="BH120" s="98"/>
      <c r="BI120" s="99">
        <f ca="1" t="shared" si="11"/>
        <v>0</v>
      </c>
      <c r="BJ120" s="88"/>
    </row>
    <row r="121" spans="2:62" s="16" customFormat="1" ht="15" customHeight="1">
      <c r="B121" s="47">
        <f ca="1" t="shared" si="5"/>
      </c>
      <c r="C121" s="47" t="str">
        <f ca="1" t="shared" si="6"/>
        <v>指揮</v>
      </c>
      <c r="D121" s="47"/>
      <c r="E121" s="47" t="str">
        <f ca="1" t="shared" si="7"/>
        <v>ミサイルポッド</v>
      </c>
      <c r="F121" s="47"/>
      <c r="G121" s="47"/>
      <c r="H121" s="47"/>
      <c r="I121" s="47" t="s">
        <v>174</v>
      </c>
      <c r="J121" s="47" t="s">
        <v>175</v>
      </c>
      <c r="K121" s="65">
        <v>82</v>
      </c>
      <c r="BE121" s="110"/>
      <c r="BF121" s="100">
        <f ca="1" t="shared" si="9"/>
      </c>
      <c r="BG121" s="100">
        <f ca="1" t="shared" si="10"/>
        <v>0</v>
      </c>
      <c r="BH121" s="100"/>
      <c r="BI121" s="101">
        <f ca="1" t="shared" si="11"/>
        <v>0</v>
      </c>
      <c r="BJ121" s="88"/>
    </row>
    <row r="122" spans="2:62" s="16" customFormat="1" ht="15" customHeight="1">
      <c r="B122" s="47">
        <f ca="1" t="shared" si="5"/>
      </c>
      <c r="C122" s="47" t="str">
        <f ca="1" t="shared" si="6"/>
        <v>自己再生</v>
      </c>
      <c r="D122" s="47"/>
      <c r="E122" s="47" t="str">
        <f ca="1" t="shared" si="7"/>
        <v>毒ガス散布器</v>
      </c>
      <c r="F122" s="47"/>
      <c r="G122" s="47"/>
      <c r="H122" s="47"/>
      <c r="I122" s="47" t="s">
        <v>176</v>
      </c>
      <c r="J122" s="47" t="s">
        <v>177</v>
      </c>
      <c r="K122" s="61">
        <v>83</v>
      </c>
      <c r="BE122" s="88"/>
      <c r="BF122" s="88"/>
      <c r="BG122" s="88"/>
      <c r="BH122" s="88"/>
      <c r="BI122" s="88"/>
      <c r="BJ122" s="88"/>
    </row>
    <row r="123" spans="2:62" s="16" customFormat="1" ht="15" customHeight="1">
      <c r="B123" s="47">
        <f ca="1" t="shared" si="5"/>
      </c>
      <c r="C123" s="47" t="str">
        <f ca="1" t="shared" si="6"/>
        <v>集中</v>
      </c>
      <c r="D123" s="47"/>
      <c r="E123" s="47" t="str">
        <f ca="1" t="shared" si="7"/>
        <v>投げナイフ／手裏剣（３本）</v>
      </c>
      <c r="F123" s="47"/>
      <c r="G123" s="47"/>
      <c r="H123" s="47"/>
      <c r="I123" s="47" t="s">
        <v>178</v>
      </c>
      <c r="J123" s="47" t="s">
        <v>179</v>
      </c>
      <c r="K123" s="61" t="s">
        <v>574</v>
      </c>
      <c r="BE123" s="88"/>
      <c r="BF123" s="88"/>
      <c r="BG123" s="88"/>
      <c r="BH123" s="88"/>
      <c r="BI123" s="88"/>
      <c r="BJ123" s="88"/>
    </row>
    <row r="124" spans="2:62" s="16" customFormat="1" ht="15" customHeight="1">
      <c r="B124" s="47"/>
      <c r="C124" s="47" t="str">
        <f ca="1" t="shared" si="6"/>
        <v>心眼</v>
      </c>
      <c r="D124" s="47"/>
      <c r="E124" s="47" t="str">
        <f ca="1" t="shared" si="7"/>
        <v>手榴弾（３個）</v>
      </c>
      <c r="F124" s="47"/>
      <c r="G124" s="47"/>
      <c r="H124" s="47"/>
      <c r="I124" s="47" t="s">
        <v>180</v>
      </c>
      <c r="J124" s="47" t="s">
        <v>181</v>
      </c>
      <c r="K124" s="61"/>
      <c r="BE124" s="88"/>
      <c r="BF124" s="88"/>
      <c r="BG124" s="88"/>
      <c r="BH124" s="88"/>
      <c r="BI124" s="88"/>
      <c r="BJ124" s="88"/>
    </row>
    <row r="125" spans="2:62" s="16" customFormat="1" ht="15" customHeight="1">
      <c r="B125" s="47"/>
      <c r="C125" s="47" t="str">
        <f ca="1" t="shared" si="6"/>
        <v>洗脳</v>
      </c>
      <c r="D125" s="47"/>
      <c r="E125" s="47" t="str">
        <f ca="1" t="shared" si="7"/>
        <v>発煙筒（１個）</v>
      </c>
      <c r="F125" s="47"/>
      <c r="G125" s="47"/>
      <c r="H125" s="47"/>
      <c r="I125" s="47" t="s">
        <v>182</v>
      </c>
      <c r="J125" s="47" t="s">
        <v>183</v>
      </c>
      <c r="K125" s="62"/>
      <c r="BE125" s="88"/>
      <c r="BF125" s="88"/>
      <c r="BG125" s="88"/>
      <c r="BH125" s="88"/>
      <c r="BI125" s="88"/>
      <c r="BJ125" s="88"/>
    </row>
    <row r="126" spans="2:62" s="16" customFormat="1" ht="15" customHeight="1">
      <c r="B126" s="47"/>
      <c r="C126" s="47" t="str">
        <f ca="1" t="shared" si="6"/>
        <v>掃除</v>
      </c>
      <c r="D126" s="47"/>
      <c r="E126" s="47" t="str">
        <f ca="1" t="shared" si="7"/>
        <v>短刀／ナイフ</v>
      </c>
      <c r="F126" s="47"/>
      <c r="G126" s="47"/>
      <c r="H126" s="47"/>
      <c r="I126" s="47" t="s">
        <v>184</v>
      </c>
      <c r="J126" s="47" t="s">
        <v>185</v>
      </c>
      <c r="BE126" s="88"/>
      <c r="BF126" s="88"/>
      <c r="BG126" s="88"/>
      <c r="BH126" s="88"/>
      <c r="BI126" s="88"/>
      <c r="BJ126" s="88"/>
    </row>
    <row r="127" spans="2:62" s="16" customFormat="1" ht="15" customHeight="1">
      <c r="B127" s="47"/>
      <c r="C127" s="47" t="str">
        <f ca="1" t="shared" si="6"/>
        <v>狙撃</v>
      </c>
      <c r="D127" s="47"/>
      <c r="E127" s="47" t="str">
        <f ca="1" t="shared" si="7"/>
        <v>刀／剣</v>
      </c>
      <c r="F127" s="47"/>
      <c r="G127" s="47"/>
      <c r="H127" s="47"/>
      <c r="I127" s="47" t="s">
        <v>186</v>
      </c>
      <c r="J127" s="47" t="s">
        <v>187</v>
      </c>
      <c r="BE127" s="88"/>
      <c r="BF127" s="88"/>
      <c r="BG127" s="88"/>
      <c r="BH127" s="88"/>
      <c r="BI127" s="88"/>
      <c r="BJ127" s="88"/>
    </row>
    <row r="128" spans="2:62" s="16" customFormat="1" ht="15" customHeight="1">
      <c r="B128" s="47"/>
      <c r="C128" s="47" t="str">
        <f ca="1" t="shared" si="6"/>
        <v>蘇生</v>
      </c>
      <c r="D128" s="47"/>
      <c r="E128" s="47" t="str">
        <f ca="1" t="shared" si="7"/>
        <v>ビームサーベル</v>
      </c>
      <c r="F128" s="47"/>
      <c r="G128" s="47"/>
      <c r="H128" s="47"/>
      <c r="I128" s="47" t="s">
        <v>188</v>
      </c>
      <c r="J128" s="47" t="s">
        <v>189</v>
      </c>
      <c r="BE128" s="88"/>
      <c r="BF128" s="88"/>
      <c r="BG128" s="88"/>
      <c r="BH128" s="88"/>
      <c r="BI128" s="88"/>
      <c r="BJ128" s="88"/>
    </row>
    <row r="129" spans="2:62" s="16" customFormat="1" ht="15" customHeight="1">
      <c r="B129" s="47"/>
      <c r="C129" s="47" t="str">
        <f ca="1" t="shared" si="6"/>
        <v>対空攻撃</v>
      </c>
      <c r="D129" s="47"/>
      <c r="E129" s="47" t="str">
        <f ca="1" t="shared" si="7"/>
        <v>斧／ハンマー</v>
      </c>
      <c r="F129" s="47"/>
      <c r="G129" s="47"/>
      <c r="H129" s="47"/>
      <c r="I129" s="47" t="s">
        <v>190</v>
      </c>
      <c r="J129" s="47" t="s">
        <v>191</v>
      </c>
      <c r="BE129" s="88"/>
      <c r="BF129" s="88"/>
      <c r="BG129" s="88"/>
      <c r="BH129" s="88"/>
      <c r="BI129" s="88"/>
      <c r="BJ129" s="88"/>
    </row>
    <row r="130" spans="2:62" s="16" customFormat="1" ht="15" customHeight="1">
      <c r="B130" s="47"/>
      <c r="C130" s="47" t="str">
        <f ca="1" t="shared" si="6"/>
        <v>対属性攻撃</v>
      </c>
      <c r="D130" s="47"/>
      <c r="E130" s="47" t="str">
        <f ca="1" t="shared" si="7"/>
        <v>スタンガン</v>
      </c>
      <c r="F130" s="47"/>
      <c r="G130" s="47"/>
      <c r="H130" s="47"/>
      <c r="I130" s="47" t="s">
        <v>192</v>
      </c>
      <c r="J130" s="47" t="s">
        <v>193</v>
      </c>
      <c r="BE130" s="88"/>
      <c r="BF130" s="88"/>
      <c r="BG130" s="88"/>
      <c r="BH130" s="88"/>
      <c r="BI130" s="88"/>
      <c r="BJ130" s="88"/>
    </row>
    <row r="131" spans="2:62" s="16" customFormat="1" ht="15" customHeight="1">
      <c r="B131" s="47"/>
      <c r="C131" s="47" t="str">
        <f ca="1" t="shared" si="6"/>
        <v>超能力</v>
      </c>
      <c r="D131" s="47"/>
      <c r="E131" s="47" t="str">
        <f ca="1" t="shared" si="7"/>
        <v>爆弾（１個）</v>
      </c>
      <c r="F131" s="47"/>
      <c r="G131" s="47"/>
      <c r="H131" s="47"/>
      <c r="I131" s="47" t="s">
        <v>194</v>
      </c>
      <c r="J131" s="47" t="s">
        <v>195</v>
      </c>
      <c r="BE131" s="88"/>
      <c r="BF131" s="88"/>
      <c r="BG131" s="88"/>
      <c r="BH131" s="88"/>
      <c r="BI131" s="88"/>
      <c r="BJ131" s="88"/>
    </row>
    <row r="132" spans="2:62" s="16" customFormat="1" ht="15" customHeight="1">
      <c r="B132" s="47"/>
      <c r="C132" s="47" t="str">
        <f ca="1" t="shared" si="6"/>
        <v>通信</v>
      </c>
      <c r="D132" s="47"/>
      <c r="E132" s="47" t="str">
        <f ca="1" t="shared" si="7"/>
        <v>対人地雷（１個）</v>
      </c>
      <c r="F132" s="47"/>
      <c r="G132" s="47"/>
      <c r="H132" s="47"/>
      <c r="I132" s="47" t="s">
        <v>196</v>
      </c>
      <c r="J132" s="47" t="s">
        <v>197</v>
      </c>
      <c r="BJ132" s="88"/>
    </row>
    <row r="133" spans="2:62" s="16" customFormat="1" ht="15" customHeight="1">
      <c r="B133" s="47"/>
      <c r="C133" s="47" t="str">
        <f ca="1" t="shared" si="6"/>
        <v>強気</v>
      </c>
      <c r="D133" s="47"/>
      <c r="E133" s="47" t="str">
        <f ca="1" t="shared" si="7"/>
        <v>有刺鉄線（90㎝）</v>
      </c>
      <c r="F133" s="47"/>
      <c r="G133" s="47"/>
      <c r="H133" s="47"/>
      <c r="I133" s="47" t="s">
        <v>198</v>
      </c>
      <c r="J133" s="47" t="s">
        <v>199</v>
      </c>
      <c r="BE133" s="88"/>
      <c r="BF133" s="88"/>
      <c r="BG133" s="88"/>
      <c r="BH133" s="88"/>
      <c r="BI133" s="88"/>
      <c r="BJ133" s="88"/>
    </row>
    <row r="134" spans="2:62" s="16" customFormat="1" ht="15" customHeight="1">
      <c r="B134" s="47"/>
      <c r="C134" s="47" t="str">
        <f ca="1" t="shared" si="6"/>
        <v>天才</v>
      </c>
      <c r="D134" s="47"/>
      <c r="E134" s="47" t="str">
        <f ca="1" t="shared" si="7"/>
        <v>盾／鎧</v>
      </c>
      <c r="F134" s="47"/>
      <c r="G134" s="47"/>
      <c r="H134" s="47"/>
      <c r="I134" s="47" t="s">
        <v>200</v>
      </c>
      <c r="J134" s="47" t="s">
        <v>201</v>
      </c>
      <c r="BE134" s="88"/>
      <c r="BF134" s="88"/>
      <c r="BG134" s="88"/>
      <c r="BH134" s="88"/>
      <c r="BI134" s="88"/>
      <c r="BJ134" s="88"/>
    </row>
    <row r="135" spans="2:62" s="16" customFormat="1" ht="15" customHeight="1">
      <c r="B135" s="47"/>
      <c r="C135" s="47" t="str">
        <f ca="1" t="shared" si="6"/>
        <v>特殊攻撃（一撃離脱）</v>
      </c>
      <c r="D135" s="47"/>
      <c r="E135" s="47" t="str">
        <f ca="1" t="shared" si="7"/>
        <v>防毒装備</v>
      </c>
      <c r="F135" s="47"/>
      <c r="G135" s="47"/>
      <c r="H135" s="47"/>
      <c r="I135" s="47" t="s">
        <v>202</v>
      </c>
      <c r="J135" s="47" t="s">
        <v>203</v>
      </c>
      <c r="BE135" s="88"/>
      <c r="BF135" s="88"/>
      <c r="BG135" s="88"/>
      <c r="BH135" s="88"/>
      <c r="BI135" s="88"/>
      <c r="BJ135" s="88"/>
    </row>
    <row r="136" spans="2:62" s="16" customFormat="1" ht="15" customHeight="1">
      <c r="B136" s="47"/>
      <c r="C136" s="47" t="str">
        <f aca="true" ca="1" t="shared" si="12" ref="C136:C167">IF(INDIRECT(CONCATENATE($K$111,C$103,$K$116,$J136))=0,"",IF(OR(INDIRECT(CONCATENATE($K$111,C$103,$K$116,$I136))=0,INDIRECT(CONCATENATE($K$111,C$103,$K$116,$I136))=$F$95),INDIRECT(CONCATENATE($K$111,C$103,$K$116,$J136)),""))</f>
        <v>特殊攻撃（エナジードレイン）</v>
      </c>
      <c r="D136" s="47"/>
      <c r="E136" s="47" t="str">
        <f aca="true" ca="1" t="shared" si="13" ref="E136:E167">IF(INDIRECT(CONCATENATE($K$111,E$103,$K$116,$J136))=0,"",INDIRECT(CONCATENATE($K$111,E$103,$K$116,$J136)))</f>
        <v>医療器具</v>
      </c>
      <c r="F136" s="47"/>
      <c r="G136" s="47"/>
      <c r="H136" s="47"/>
      <c r="I136" s="47" t="s">
        <v>204</v>
      </c>
      <c r="J136" s="47" t="s">
        <v>205</v>
      </c>
      <c r="BE136" s="88"/>
      <c r="BF136" s="88"/>
      <c r="BG136" s="88"/>
      <c r="BH136" s="88"/>
      <c r="BI136" s="88"/>
      <c r="BJ136" s="88"/>
    </row>
    <row r="137" spans="2:62" s="16" customFormat="1" ht="15" customHeight="1">
      <c r="B137" s="47"/>
      <c r="C137" s="47" t="str">
        <f ca="1" t="shared" si="12"/>
        <v>特殊攻撃（強襲）</v>
      </c>
      <c r="D137" s="47"/>
      <c r="E137" s="47" t="str">
        <f ca="1" t="shared" si="13"/>
        <v>整備工具</v>
      </c>
      <c r="F137" s="47"/>
      <c r="G137" s="47"/>
      <c r="H137" s="47"/>
      <c r="I137" s="47" t="s">
        <v>206</v>
      </c>
      <c r="J137" s="47" t="s">
        <v>207</v>
      </c>
      <c r="BE137" s="88"/>
      <c r="BF137" s="88"/>
      <c r="BG137" s="88"/>
      <c r="BH137" s="88"/>
      <c r="BI137" s="88"/>
      <c r="BJ137" s="88"/>
    </row>
    <row r="138" spans="2:62" s="16" customFormat="1" ht="15" customHeight="1">
      <c r="B138" s="47"/>
      <c r="C138" s="47" t="str">
        <f ca="1" t="shared" si="12"/>
        <v>特殊攻撃（ぐるぐるぱんち）</v>
      </c>
      <c r="D138" s="47"/>
      <c r="E138" s="47" t="str">
        <f ca="1" t="shared" si="13"/>
        <v>掃除用具</v>
      </c>
      <c r="F138" s="47"/>
      <c r="G138" s="47"/>
      <c r="H138" s="47"/>
      <c r="I138" s="47" t="s">
        <v>208</v>
      </c>
      <c r="J138" s="47" t="s">
        <v>209</v>
      </c>
      <c r="BE138" s="88"/>
      <c r="BF138" s="88"/>
      <c r="BG138" s="88"/>
      <c r="BH138" s="88"/>
      <c r="BI138" s="88"/>
      <c r="BJ138" s="88"/>
    </row>
    <row r="139" spans="2:62" s="16" customFormat="1" ht="15" customHeight="1">
      <c r="B139" s="47"/>
      <c r="C139" s="47" t="str">
        <f ca="1" t="shared" si="12"/>
        <v>特殊攻撃（牽制射撃）</v>
      </c>
      <c r="D139" s="47"/>
      <c r="E139" s="47" t="str">
        <f ca="1" t="shared" si="13"/>
        <v>調理器具</v>
      </c>
      <c r="F139" s="47"/>
      <c r="G139" s="47"/>
      <c r="H139" s="47"/>
      <c r="I139" s="47" t="s">
        <v>210</v>
      </c>
      <c r="J139" s="47" t="s">
        <v>211</v>
      </c>
      <c r="BE139" s="88"/>
      <c r="BF139" s="88"/>
      <c r="BG139" s="88"/>
      <c r="BH139" s="88"/>
      <c r="BI139" s="88"/>
      <c r="BJ139" s="88"/>
    </row>
    <row r="140" spans="2:62" s="16" customFormat="1" ht="15" customHeight="1">
      <c r="B140" s="47"/>
      <c r="C140" s="47" t="str">
        <f ca="1" t="shared" si="12"/>
        <v>特殊攻撃（全力射撃）</v>
      </c>
      <c r="D140" s="47"/>
      <c r="E140" s="47" t="str">
        <f ca="1" t="shared" si="13"/>
        <v>通信機</v>
      </c>
      <c r="F140" s="47"/>
      <c r="G140" s="47"/>
      <c r="H140" s="47"/>
      <c r="I140" s="47" t="s">
        <v>212</v>
      </c>
      <c r="J140" s="47" t="s">
        <v>213</v>
      </c>
      <c r="BE140" s="88"/>
      <c r="BF140" s="88"/>
      <c r="BG140" s="88"/>
      <c r="BH140" s="88"/>
      <c r="BI140" s="88"/>
      <c r="BJ140" s="88"/>
    </row>
    <row r="141" spans="2:62" s="16" customFormat="1" ht="15" customHeight="1">
      <c r="B141" s="47"/>
      <c r="C141" s="47" t="str">
        <f ca="1" t="shared" si="12"/>
        <v>特殊攻撃（早撃ち）</v>
      </c>
      <c r="D141" s="47"/>
      <c r="E141" s="47" t="str">
        <f ca="1" t="shared" si="13"/>
        <v>翼／サブフライトシステム</v>
      </c>
      <c r="F141" s="47"/>
      <c r="G141" s="47"/>
      <c r="H141" s="47"/>
      <c r="I141" s="47" t="s">
        <v>214</v>
      </c>
      <c r="J141" s="47" t="s">
        <v>215</v>
      </c>
      <c r="BE141" s="88"/>
      <c r="BF141" s="88"/>
      <c r="BG141" s="88"/>
      <c r="BH141" s="88"/>
      <c r="BI141" s="88"/>
      <c r="BJ141" s="88"/>
    </row>
    <row r="142" spans="2:62" s="16" customFormat="1" ht="15" customHeight="1">
      <c r="B142" s="47"/>
      <c r="C142" s="47" t="str">
        <f ca="1" t="shared" si="12"/>
        <v>忍術</v>
      </c>
      <c r="D142" s="47"/>
      <c r="E142" s="47" t="str">
        <f ca="1" t="shared" si="13"/>
        <v>乗り物</v>
      </c>
      <c r="F142" s="47"/>
      <c r="G142" s="47"/>
      <c r="H142" s="47"/>
      <c r="I142" s="47" t="s">
        <v>216</v>
      </c>
      <c r="J142" s="47" t="s">
        <v>217</v>
      </c>
      <c r="BE142" s="88"/>
      <c r="BF142" s="88"/>
      <c r="BG142" s="88"/>
      <c r="BH142" s="88"/>
      <c r="BI142" s="88"/>
      <c r="BJ142" s="88"/>
    </row>
    <row r="143" spans="2:62" s="16" customFormat="1" ht="15" customHeight="1">
      <c r="B143" s="47"/>
      <c r="C143" s="47" t="str">
        <f ca="1" t="shared" si="12"/>
        <v>白兵戦</v>
      </c>
      <c r="D143" s="47"/>
      <c r="E143" s="47" t="str">
        <f ca="1" t="shared" si="13"/>
        <v>炸裂徹甲弾（１発）</v>
      </c>
      <c r="F143" s="47"/>
      <c r="G143" s="47"/>
      <c r="H143" s="47"/>
      <c r="I143" s="47" t="s">
        <v>218</v>
      </c>
      <c r="J143" s="47" t="s">
        <v>219</v>
      </c>
      <c r="BE143" s="88"/>
      <c r="BF143" s="88"/>
      <c r="BG143" s="88"/>
      <c r="BH143" s="88"/>
      <c r="BI143" s="88"/>
      <c r="BJ143" s="88"/>
    </row>
    <row r="144" spans="2:62" s="16" customFormat="1" ht="15" customHeight="1">
      <c r="B144" s="47"/>
      <c r="C144" s="47" t="str">
        <f ca="1" t="shared" si="12"/>
        <v>飛行</v>
      </c>
      <c r="D144" s="47"/>
      <c r="E144" s="47" t="str">
        <f ca="1" t="shared" si="13"/>
        <v>おやつ＆ジュース（300円分）</v>
      </c>
      <c r="F144" s="47"/>
      <c r="G144" s="47"/>
      <c r="H144" s="47"/>
      <c r="I144" s="47" t="s">
        <v>220</v>
      </c>
      <c r="J144" s="47" t="s">
        <v>221</v>
      </c>
      <c r="BE144" s="88"/>
      <c r="BF144" s="88"/>
      <c r="BG144" s="88"/>
      <c r="BH144" s="88"/>
      <c r="BI144" s="88"/>
      <c r="BJ144" s="88"/>
    </row>
    <row r="145" spans="2:62" s="16" customFormat="1" ht="15" customHeight="1">
      <c r="B145" s="47"/>
      <c r="C145" s="47" t="str">
        <f ca="1" t="shared" si="12"/>
        <v>病弱</v>
      </c>
      <c r="D145" s="47"/>
      <c r="E145" s="47">
        <f ca="1" t="shared" si="13"/>
      </c>
      <c r="F145" s="47"/>
      <c r="G145" s="47"/>
      <c r="H145" s="47"/>
      <c r="I145" s="47" t="s">
        <v>222</v>
      </c>
      <c r="J145" s="47" t="s">
        <v>223</v>
      </c>
      <c r="BE145" s="88"/>
      <c r="BF145" s="88"/>
      <c r="BG145" s="88"/>
      <c r="BH145" s="88"/>
      <c r="BI145" s="88"/>
      <c r="BJ145" s="88"/>
    </row>
    <row r="146" spans="2:62" s="16" customFormat="1" ht="15" customHeight="1">
      <c r="B146" s="47"/>
      <c r="C146" s="47" t="str">
        <f ca="1" t="shared" si="12"/>
        <v>貧弱</v>
      </c>
      <c r="D146" s="47"/>
      <c r="E146" s="47">
        <f ca="1" t="shared" si="13"/>
      </c>
      <c r="F146" s="47"/>
      <c r="G146" s="47"/>
      <c r="H146" s="47"/>
      <c r="I146" s="47" t="s">
        <v>224</v>
      </c>
      <c r="J146" s="47" t="s">
        <v>225</v>
      </c>
      <c r="BE146" s="88"/>
      <c r="BF146" s="88"/>
      <c r="BG146" s="88"/>
      <c r="BH146" s="88"/>
      <c r="BI146" s="88"/>
      <c r="BJ146" s="88"/>
    </row>
    <row r="147" spans="2:62" s="16" customFormat="1" ht="15" customHeight="1">
      <c r="B147" s="47"/>
      <c r="C147" s="47" t="str">
        <f ca="1" t="shared" si="12"/>
        <v>不幸</v>
      </c>
      <c r="D147" s="47"/>
      <c r="E147" s="47">
        <f ca="1" t="shared" si="13"/>
      </c>
      <c r="F147" s="47"/>
      <c r="G147" s="47"/>
      <c r="H147" s="47"/>
      <c r="I147" s="47" t="s">
        <v>226</v>
      </c>
      <c r="J147" s="47" t="s">
        <v>227</v>
      </c>
      <c r="BE147" s="88"/>
      <c r="BF147" s="88"/>
      <c r="BG147" s="88"/>
      <c r="BH147" s="88"/>
      <c r="BI147" s="88"/>
      <c r="BJ147" s="88"/>
    </row>
    <row r="148" spans="2:62" s="16" customFormat="1" ht="15" customHeight="1">
      <c r="B148" s="47"/>
      <c r="C148" s="47" t="str">
        <f ca="1" t="shared" si="12"/>
        <v>防御</v>
      </c>
      <c r="D148" s="47"/>
      <c r="E148" s="47">
        <f ca="1" t="shared" si="13"/>
      </c>
      <c r="F148" s="47"/>
      <c r="G148" s="47"/>
      <c r="H148" s="47"/>
      <c r="I148" s="47" t="s">
        <v>228</v>
      </c>
      <c r="J148" s="47" t="s">
        <v>229</v>
      </c>
      <c r="BJ148" s="88"/>
    </row>
    <row r="149" spans="2:62" s="16" customFormat="1" ht="15" customHeight="1">
      <c r="B149" s="47"/>
      <c r="C149" s="47" t="str">
        <f ca="1" t="shared" si="12"/>
        <v>魔道士（黒）</v>
      </c>
      <c r="D149" s="47"/>
      <c r="E149" s="47">
        <f ca="1" t="shared" si="13"/>
      </c>
      <c r="F149" s="47"/>
      <c r="G149" s="47"/>
      <c r="H149" s="47"/>
      <c r="I149" s="47" t="s">
        <v>230</v>
      </c>
      <c r="J149" s="47" t="s">
        <v>231</v>
      </c>
      <c r="BE149" s="88"/>
      <c r="BF149" s="88"/>
      <c r="BG149" s="88"/>
      <c r="BH149" s="88"/>
      <c r="BI149" s="88"/>
      <c r="BJ149" s="88"/>
    </row>
    <row r="150" spans="2:62" s="16" customFormat="1" ht="15" customHeight="1">
      <c r="B150" s="47"/>
      <c r="C150" s="47" t="str">
        <f ca="1" t="shared" si="12"/>
        <v>魔道士（白）</v>
      </c>
      <c r="D150" s="47"/>
      <c r="E150" s="47">
        <f ca="1" t="shared" si="13"/>
      </c>
      <c r="F150" s="47"/>
      <c r="G150" s="47"/>
      <c r="H150" s="47"/>
      <c r="I150" s="47" t="s">
        <v>232</v>
      </c>
      <c r="J150" s="47" t="s">
        <v>233</v>
      </c>
      <c r="BE150" s="88"/>
      <c r="BF150" s="88"/>
      <c r="BG150" s="88"/>
      <c r="BH150" s="88"/>
      <c r="BI150" s="88"/>
      <c r="BJ150" s="88"/>
    </row>
    <row r="151" spans="2:62" s="16" customFormat="1" ht="15" customHeight="1">
      <c r="B151" s="47"/>
      <c r="C151" s="47" t="str">
        <f ca="1" t="shared" si="12"/>
        <v>魔法（アイスストーム）</v>
      </c>
      <c r="D151" s="47"/>
      <c r="E151" s="47">
        <f ca="1" t="shared" si="13"/>
      </c>
      <c r="F151" s="47"/>
      <c r="G151" s="47"/>
      <c r="H151" s="47"/>
      <c r="I151" s="47" t="s">
        <v>234</v>
      </c>
      <c r="J151" s="47" t="s">
        <v>235</v>
      </c>
      <c r="BE151" s="88"/>
      <c r="BF151" s="88"/>
      <c r="BG151" s="88"/>
      <c r="BH151" s="88"/>
      <c r="BI151" s="88"/>
      <c r="BJ151" s="88"/>
    </row>
    <row r="152" spans="2:62" s="16" customFormat="1" ht="15" customHeight="1">
      <c r="B152" s="47"/>
      <c r="C152" s="47" t="str">
        <f ca="1" t="shared" si="12"/>
        <v>魔法（サモンゲート）</v>
      </c>
      <c r="D152" s="47"/>
      <c r="E152" s="47">
        <f ca="1" t="shared" si="13"/>
      </c>
      <c r="F152" s="47"/>
      <c r="G152" s="47"/>
      <c r="H152" s="47"/>
      <c r="I152" s="47" t="s">
        <v>236</v>
      </c>
      <c r="J152" s="47" t="s">
        <v>237</v>
      </c>
      <c r="BE152" s="88"/>
      <c r="BF152" s="88"/>
      <c r="BG152" s="88"/>
      <c r="BH152" s="88"/>
      <c r="BI152" s="88"/>
      <c r="BJ152" s="88"/>
    </row>
    <row r="153" spans="2:62" s="16" customFormat="1" ht="15" customHeight="1">
      <c r="B153" s="47"/>
      <c r="C153" s="47" t="str">
        <f ca="1" t="shared" si="12"/>
        <v>魔法（スリープ）</v>
      </c>
      <c r="D153" s="47"/>
      <c r="E153" s="47">
        <f ca="1" t="shared" si="13"/>
      </c>
      <c r="F153" s="47"/>
      <c r="G153" s="47"/>
      <c r="H153" s="47"/>
      <c r="I153" s="47" t="s">
        <v>238</v>
      </c>
      <c r="J153" s="47" t="s">
        <v>239</v>
      </c>
      <c r="BE153" s="88"/>
      <c r="BF153" s="88"/>
      <c r="BG153" s="88"/>
      <c r="BH153" s="88"/>
      <c r="BI153" s="88"/>
      <c r="BJ153" s="88"/>
    </row>
    <row r="154" spans="2:62" s="16" customFormat="1" ht="15" customHeight="1">
      <c r="B154" s="47"/>
      <c r="C154" s="47" t="str">
        <f ca="1" t="shared" si="12"/>
        <v>魔法（ファイヤーボール）</v>
      </c>
      <c r="D154" s="47"/>
      <c r="E154" s="47">
        <f ca="1" t="shared" si="13"/>
      </c>
      <c r="F154" s="47"/>
      <c r="G154" s="47"/>
      <c r="H154" s="47"/>
      <c r="I154" s="47" t="s">
        <v>240</v>
      </c>
      <c r="J154" s="47" t="s">
        <v>241</v>
      </c>
      <c r="BE154" s="88"/>
      <c r="BF154" s="88"/>
      <c r="BG154" s="88"/>
      <c r="BH154" s="88"/>
      <c r="BI154" s="88"/>
      <c r="BJ154" s="88"/>
    </row>
    <row r="155" spans="2:62" s="16" customFormat="1" ht="15" customHeight="1">
      <c r="B155" s="47"/>
      <c r="C155" s="47" t="str">
        <f ca="1" t="shared" si="12"/>
        <v>魔法（マジックシールド）</v>
      </c>
      <c r="D155" s="47"/>
      <c r="E155" s="47">
        <f ca="1" t="shared" si="13"/>
      </c>
      <c r="F155" s="47"/>
      <c r="G155" s="47"/>
      <c r="H155" s="47"/>
      <c r="I155" s="47" t="s">
        <v>242</v>
      </c>
      <c r="J155" s="47" t="s">
        <v>243</v>
      </c>
      <c r="BE155" s="88"/>
      <c r="BF155" s="88"/>
      <c r="BG155" s="88"/>
      <c r="BH155" s="88"/>
      <c r="BI155" s="88"/>
      <c r="BJ155" s="88"/>
    </row>
    <row r="156" spans="2:62" s="16" customFormat="1" ht="15" customHeight="1">
      <c r="B156" s="47"/>
      <c r="C156" s="47" t="str">
        <f ca="1" t="shared" si="12"/>
        <v>魔法（マジックミサイル）</v>
      </c>
      <c r="D156" s="47"/>
      <c r="E156" s="47">
        <f ca="1" t="shared" si="13"/>
      </c>
      <c r="F156" s="47"/>
      <c r="G156" s="47"/>
      <c r="H156" s="47"/>
      <c r="I156" s="47" t="s">
        <v>244</v>
      </c>
      <c r="J156" s="47" t="s">
        <v>245</v>
      </c>
      <c r="BE156" s="88"/>
      <c r="BF156" s="88"/>
      <c r="BG156" s="88"/>
      <c r="BH156" s="88"/>
      <c r="BI156" s="88"/>
      <c r="BJ156" s="88"/>
    </row>
    <row r="157" spans="2:62" s="16" customFormat="1" ht="15" customHeight="1">
      <c r="B157" s="47"/>
      <c r="C157" s="47" t="str">
        <f ca="1" t="shared" si="12"/>
        <v>魔法（ライトニング）</v>
      </c>
      <c r="D157" s="47"/>
      <c r="E157" s="47">
        <f ca="1" t="shared" si="13"/>
      </c>
      <c r="F157" s="47"/>
      <c r="G157" s="47"/>
      <c r="H157" s="47"/>
      <c r="I157" s="47" t="s">
        <v>246</v>
      </c>
      <c r="J157" s="47" t="s">
        <v>247</v>
      </c>
      <c r="BE157" s="88"/>
      <c r="BF157" s="88"/>
      <c r="BG157" s="88"/>
      <c r="BH157" s="88"/>
      <c r="BI157" s="88"/>
      <c r="BJ157" s="88"/>
    </row>
    <row r="158" spans="2:62" s="16" customFormat="1" ht="15" customHeight="1">
      <c r="B158" s="47"/>
      <c r="C158" s="47" t="str">
        <f ca="1" t="shared" si="12"/>
        <v>魔法（ウインド）</v>
      </c>
      <c r="D158" s="47"/>
      <c r="E158" s="47">
        <f ca="1" t="shared" si="13"/>
      </c>
      <c r="F158" s="47"/>
      <c r="G158" s="47"/>
      <c r="H158" s="47"/>
      <c r="I158" s="47" t="s">
        <v>248</v>
      </c>
      <c r="J158" s="47" t="s">
        <v>249</v>
      </c>
      <c r="BE158" s="88"/>
      <c r="BF158" s="88"/>
      <c r="BG158" s="88"/>
      <c r="BH158" s="88"/>
      <c r="BI158" s="88"/>
      <c r="BJ158" s="88"/>
    </row>
    <row r="159" spans="2:62" s="16" customFormat="1" ht="15" customHeight="1">
      <c r="B159" s="47"/>
      <c r="C159" s="47" t="str">
        <f ca="1" t="shared" si="12"/>
        <v>魔法（キュアマインド）</v>
      </c>
      <c r="D159" s="47"/>
      <c r="E159" s="47">
        <f ca="1" t="shared" si="13"/>
      </c>
      <c r="F159" s="47"/>
      <c r="G159" s="47"/>
      <c r="H159" s="47"/>
      <c r="I159" s="47" t="s">
        <v>250</v>
      </c>
      <c r="J159" s="47" t="s">
        <v>251</v>
      </c>
      <c r="BE159" s="88"/>
      <c r="BF159" s="88"/>
      <c r="BG159" s="88"/>
      <c r="BH159" s="88"/>
      <c r="BI159" s="88"/>
      <c r="BJ159" s="88"/>
    </row>
    <row r="160" spans="2:62" s="16" customFormat="1" ht="15" customHeight="1">
      <c r="B160" s="47"/>
      <c r="C160" s="47" t="str">
        <f ca="1" t="shared" si="12"/>
        <v>魔法（デスベルマジック）</v>
      </c>
      <c r="D160" s="47"/>
      <c r="E160" s="47">
        <f ca="1" t="shared" si="13"/>
      </c>
      <c r="F160" s="47"/>
      <c r="G160" s="47"/>
      <c r="H160" s="47"/>
      <c r="I160" s="47" t="s">
        <v>252</v>
      </c>
      <c r="J160" s="47" t="s">
        <v>253</v>
      </c>
      <c r="BE160" s="88"/>
      <c r="BF160" s="88"/>
      <c r="BG160" s="88"/>
      <c r="BH160" s="88"/>
      <c r="BI160" s="88"/>
      <c r="BJ160" s="88"/>
    </row>
    <row r="161" spans="2:62" s="16" customFormat="1" ht="15" customHeight="1">
      <c r="B161" s="47"/>
      <c r="C161" s="47" t="str">
        <f ca="1" t="shared" si="12"/>
        <v>魔法（パニッシュッ）</v>
      </c>
      <c r="D161" s="47"/>
      <c r="E161" s="47">
        <f ca="1" t="shared" si="13"/>
      </c>
      <c r="F161" s="47"/>
      <c r="G161" s="47"/>
      <c r="H161" s="47"/>
      <c r="I161" s="47" t="s">
        <v>254</v>
      </c>
      <c r="J161" s="47" t="s">
        <v>255</v>
      </c>
      <c r="BE161" s="88"/>
      <c r="BF161" s="88"/>
      <c r="BG161" s="88"/>
      <c r="BH161" s="88"/>
      <c r="BI161" s="88"/>
      <c r="BJ161" s="88"/>
    </row>
    <row r="162" spans="2:62" s="16" customFormat="1" ht="15" customHeight="1">
      <c r="B162" s="47"/>
      <c r="C162" s="47" t="str">
        <f ca="1" t="shared" si="12"/>
        <v>魔法（バリア）</v>
      </c>
      <c r="D162" s="47"/>
      <c r="E162" s="47">
        <f ca="1" t="shared" si="13"/>
      </c>
      <c r="F162" s="47"/>
      <c r="G162" s="47"/>
      <c r="H162" s="47"/>
      <c r="I162" s="47" t="s">
        <v>256</v>
      </c>
      <c r="J162" s="47" t="s">
        <v>257</v>
      </c>
      <c r="BE162" s="88"/>
      <c r="BF162" s="88"/>
      <c r="BG162" s="88"/>
      <c r="BH162" s="88"/>
      <c r="BI162" s="88"/>
      <c r="BJ162" s="88"/>
    </row>
    <row r="163" spans="2:62" s="16" customFormat="1" ht="15" customHeight="1">
      <c r="B163" s="47"/>
      <c r="C163" s="47" t="str">
        <f ca="1" t="shared" si="12"/>
        <v>魔法（ヒーリング）</v>
      </c>
      <c r="D163" s="47"/>
      <c r="E163" s="47">
        <f ca="1" t="shared" si="13"/>
      </c>
      <c r="F163" s="47"/>
      <c r="G163" s="47"/>
      <c r="H163" s="47"/>
      <c r="I163" s="47" t="s">
        <v>258</v>
      </c>
      <c r="J163" s="47" t="s">
        <v>259</v>
      </c>
      <c r="BE163" s="88"/>
      <c r="BF163" s="88"/>
      <c r="BG163" s="88"/>
      <c r="BH163" s="88"/>
      <c r="BI163" s="88"/>
      <c r="BJ163" s="88"/>
    </row>
    <row r="164" spans="2:62" s="16" customFormat="1" ht="15" customHeight="1">
      <c r="B164" s="47"/>
      <c r="C164" s="47" t="str">
        <f ca="1" t="shared" si="12"/>
        <v>魔法（ブレス）</v>
      </c>
      <c r="D164" s="47"/>
      <c r="E164" s="47">
        <f ca="1" t="shared" si="13"/>
      </c>
      <c r="F164" s="47"/>
      <c r="G164" s="47"/>
      <c r="H164" s="47"/>
      <c r="I164" s="47" t="s">
        <v>260</v>
      </c>
      <c r="J164" s="47" t="s">
        <v>261</v>
      </c>
      <c r="BJ164" s="88"/>
    </row>
    <row r="165" spans="2:62" s="16" customFormat="1" ht="15" customHeight="1">
      <c r="B165" s="47"/>
      <c r="C165" s="47" t="str">
        <f ca="1" t="shared" si="12"/>
        <v>魔法（プロテクション）</v>
      </c>
      <c r="D165" s="47"/>
      <c r="E165" s="47">
        <f ca="1" t="shared" si="13"/>
      </c>
      <c r="F165" s="47"/>
      <c r="G165" s="47"/>
      <c r="H165" s="47"/>
      <c r="I165" s="47" t="s">
        <v>262</v>
      </c>
      <c r="J165" s="47" t="s">
        <v>263</v>
      </c>
      <c r="BE165" s="88"/>
      <c r="BF165" s="88"/>
      <c r="BG165" s="88"/>
      <c r="BH165" s="88"/>
      <c r="BI165" s="88"/>
      <c r="BJ165" s="88"/>
    </row>
    <row r="166" spans="2:62" s="16" customFormat="1" ht="15" customHeight="1">
      <c r="B166" s="47"/>
      <c r="C166" s="47" t="str">
        <f ca="1" t="shared" si="12"/>
        <v>魔法（リカバリー）</v>
      </c>
      <c r="D166" s="47"/>
      <c r="E166" s="47">
        <f ca="1" t="shared" si="13"/>
      </c>
      <c r="F166" s="47"/>
      <c r="G166" s="47"/>
      <c r="H166" s="47"/>
      <c r="I166" s="47" t="s">
        <v>264</v>
      </c>
      <c r="J166" s="47" t="s">
        <v>265</v>
      </c>
      <c r="BE166" s="88"/>
      <c r="BF166" s="88"/>
      <c r="BG166" s="88"/>
      <c r="BH166" s="88"/>
      <c r="BI166" s="88"/>
      <c r="BJ166" s="88"/>
    </row>
    <row r="167" spans="2:62" s="16" customFormat="1" ht="15" customHeight="1">
      <c r="B167" s="47"/>
      <c r="C167" s="47" t="str">
        <f ca="1" t="shared" si="12"/>
        <v>まぬけ</v>
      </c>
      <c r="D167" s="47"/>
      <c r="E167" s="47">
        <f ca="1" t="shared" si="13"/>
      </c>
      <c r="F167" s="47"/>
      <c r="G167" s="47"/>
      <c r="H167" s="47"/>
      <c r="I167" s="47" t="s">
        <v>266</v>
      </c>
      <c r="J167" s="47" t="s">
        <v>267</v>
      </c>
      <c r="BE167" s="88"/>
      <c r="BF167" s="88"/>
      <c r="BG167" s="88"/>
      <c r="BH167" s="88"/>
      <c r="BI167" s="88"/>
      <c r="BJ167" s="88"/>
    </row>
    <row r="168" spans="2:62" s="16" customFormat="1" ht="15" customHeight="1">
      <c r="B168" s="47"/>
      <c r="C168" s="47" t="str">
        <f aca="true" ca="1" t="shared" si="14" ref="C168:C199">IF(INDIRECT(CONCATENATE($K$111,C$103,$K$116,$J168))=0,"",IF(OR(INDIRECT(CONCATENATE($K$111,C$103,$K$116,$I168))=0,INDIRECT(CONCATENATE($K$111,C$103,$K$116,$I168))=$F$95),INDIRECT(CONCATENATE($K$111,C$103,$K$116,$J168)),""))</f>
        <v>身代わり</v>
      </c>
      <c r="D168" s="47"/>
      <c r="E168" s="47">
        <f aca="true" ca="1" t="shared" si="15" ref="E168:E199">IF(INDIRECT(CONCATENATE($K$111,E$103,$K$116,$J168))=0,"",INDIRECT(CONCATENATE($K$111,E$103,$K$116,$J168)))</f>
      </c>
      <c r="F168" s="47"/>
      <c r="G168" s="47"/>
      <c r="H168" s="47"/>
      <c r="I168" s="47" t="s">
        <v>268</v>
      </c>
      <c r="J168" s="47" t="s">
        <v>269</v>
      </c>
      <c r="BE168" s="88"/>
      <c r="BF168" s="88"/>
      <c r="BG168" s="88"/>
      <c r="BH168" s="88"/>
      <c r="BI168" s="88"/>
      <c r="BJ168" s="88"/>
    </row>
    <row r="169" spans="2:62" s="16" customFormat="1" ht="15" customHeight="1">
      <c r="B169" s="47"/>
      <c r="C169" s="47" t="str">
        <f ca="1" t="shared" si="14"/>
        <v>メンテナンス（旧整備）</v>
      </c>
      <c r="D169" s="47"/>
      <c r="E169" s="47">
        <f ca="1" t="shared" si="15"/>
      </c>
      <c r="F169" s="47"/>
      <c r="G169" s="47"/>
      <c r="H169" s="47"/>
      <c r="I169" s="47" t="s">
        <v>270</v>
      </c>
      <c r="J169" s="47" t="s">
        <v>271</v>
      </c>
      <c r="BE169" s="88"/>
      <c r="BF169" s="88"/>
      <c r="BG169" s="88"/>
      <c r="BH169" s="88"/>
      <c r="BI169" s="88"/>
      <c r="BJ169" s="88"/>
    </row>
    <row r="170" spans="2:62" s="16" customFormat="1" ht="15" customHeight="1">
      <c r="B170" s="47"/>
      <c r="C170" s="47" t="str">
        <f ca="1" t="shared" si="14"/>
        <v>友情</v>
      </c>
      <c r="D170" s="47"/>
      <c r="E170" s="47">
        <f ca="1" t="shared" si="15"/>
      </c>
      <c r="F170" s="47"/>
      <c r="G170" s="47"/>
      <c r="H170" s="47"/>
      <c r="I170" s="47" t="s">
        <v>272</v>
      </c>
      <c r="J170" s="47" t="s">
        <v>273</v>
      </c>
      <c r="BE170" s="88"/>
      <c r="BF170" s="88"/>
      <c r="BG170" s="88"/>
      <c r="BH170" s="88"/>
      <c r="BI170" s="88"/>
      <c r="BJ170" s="88"/>
    </row>
    <row r="171" spans="2:62" s="16" customFormat="1" ht="15" customHeight="1">
      <c r="B171" s="47"/>
      <c r="C171" s="47" t="str">
        <f ca="1" t="shared" si="14"/>
        <v>弱気</v>
      </c>
      <c r="D171" s="47"/>
      <c r="E171" s="47">
        <f ca="1" t="shared" si="15"/>
      </c>
      <c r="F171" s="47"/>
      <c r="G171" s="47"/>
      <c r="H171" s="47"/>
      <c r="I171" s="47" t="s">
        <v>274</v>
      </c>
      <c r="J171" s="47" t="s">
        <v>275</v>
      </c>
      <c r="BE171" s="88"/>
      <c r="BF171" s="88"/>
      <c r="BG171" s="88"/>
      <c r="BH171" s="88"/>
      <c r="BI171" s="88"/>
      <c r="BJ171" s="88"/>
    </row>
    <row r="172" spans="2:62" s="16" customFormat="1" ht="15" customHeight="1">
      <c r="B172" s="47"/>
      <c r="C172" s="47" t="str">
        <f ca="1" t="shared" si="14"/>
        <v>料理</v>
      </c>
      <c r="D172" s="47"/>
      <c r="E172" s="47">
        <f ca="1" t="shared" si="15"/>
      </c>
      <c r="F172" s="47"/>
      <c r="G172" s="47"/>
      <c r="H172" s="47"/>
      <c r="I172" s="47" t="s">
        <v>276</v>
      </c>
      <c r="J172" s="47" t="s">
        <v>277</v>
      </c>
      <c r="BE172" s="88"/>
      <c r="BF172" s="88"/>
      <c r="BG172" s="88"/>
      <c r="BH172" s="88"/>
      <c r="BI172" s="88"/>
      <c r="BJ172" s="88"/>
    </row>
    <row r="173" spans="2:62" s="16" customFormat="1" ht="15" customHeight="1">
      <c r="B173" s="47"/>
      <c r="C173" s="47" t="str">
        <f ca="1" t="shared" si="14"/>
        <v>冷血</v>
      </c>
      <c r="D173" s="47"/>
      <c r="E173" s="47">
        <f ca="1" t="shared" si="15"/>
      </c>
      <c r="F173" s="47"/>
      <c r="G173" s="47"/>
      <c r="H173" s="47"/>
      <c r="I173" s="47" t="s">
        <v>278</v>
      </c>
      <c r="J173" s="47" t="s">
        <v>279</v>
      </c>
      <c r="BE173" s="88"/>
      <c r="BF173" s="88"/>
      <c r="BG173" s="88"/>
      <c r="BH173" s="88"/>
      <c r="BI173" s="88"/>
      <c r="BJ173" s="88"/>
    </row>
    <row r="174" spans="2:62" s="16" customFormat="1" ht="15" customHeight="1">
      <c r="B174" s="47"/>
      <c r="C174" s="47">
        <f ca="1" t="shared" si="14"/>
      </c>
      <c r="D174" s="47"/>
      <c r="E174" s="47">
        <f ca="1" t="shared" si="15"/>
      </c>
      <c r="F174" s="47"/>
      <c r="G174" s="47"/>
      <c r="H174" s="47"/>
      <c r="I174" s="47" t="s">
        <v>280</v>
      </c>
      <c r="J174" s="47" t="s">
        <v>281</v>
      </c>
      <c r="BE174" s="88"/>
      <c r="BF174" s="88"/>
      <c r="BG174" s="88"/>
      <c r="BH174" s="88"/>
      <c r="BI174" s="88"/>
      <c r="BJ174" s="88"/>
    </row>
    <row r="175" spans="2:62" s="16" customFormat="1" ht="15" customHeight="1">
      <c r="B175" s="47"/>
      <c r="C175" s="47">
        <f ca="1" t="shared" si="14"/>
      </c>
      <c r="D175" s="47"/>
      <c r="E175" s="47">
        <f ca="1" t="shared" si="15"/>
      </c>
      <c r="F175" s="47"/>
      <c r="G175" s="47"/>
      <c r="H175" s="47"/>
      <c r="I175" s="47" t="s">
        <v>282</v>
      </c>
      <c r="J175" s="47" t="s">
        <v>283</v>
      </c>
      <c r="BE175" s="88"/>
      <c r="BF175" s="88"/>
      <c r="BG175" s="88"/>
      <c r="BH175" s="88"/>
      <c r="BI175" s="88"/>
      <c r="BJ175" s="88"/>
    </row>
    <row r="176" spans="2:62" s="16" customFormat="1" ht="15" customHeight="1">
      <c r="B176" s="47"/>
      <c r="C176" s="47">
        <f ca="1" t="shared" si="14"/>
      </c>
      <c r="D176" s="47"/>
      <c r="E176" s="47">
        <f ca="1" t="shared" si="15"/>
      </c>
      <c r="F176" s="47"/>
      <c r="G176" s="47"/>
      <c r="H176" s="47"/>
      <c r="I176" s="47" t="s">
        <v>284</v>
      </c>
      <c r="J176" s="47" t="s">
        <v>285</v>
      </c>
      <c r="BE176" s="88"/>
      <c r="BF176" s="88"/>
      <c r="BG176" s="88"/>
      <c r="BH176" s="88"/>
      <c r="BI176" s="88"/>
      <c r="BJ176" s="88"/>
    </row>
    <row r="177" spans="2:62" s="16" customFormat="1" ht="15" customHeight="1">
      <c r="B177" s="47"/>
      <c r="C177" s="47">
        <f ca="1" t="shared" si="14"/>
      </c>
      <c r="D177" s="47"/>
      <c r="E177" s="47">
        <f ca="1" t="shared" si="15"/>
      </c>
      <c r="F177" s="47"/>
      <c r="G177" s="47"/>
      <c r="H177" s="47"/>
      <c r="I177" s="47" t="s">
        <v>286</v>
      </c>
      <c r="J177" s="47" t="s">
        <v>287</v>
      </c>
      <c r="BE177" s="88"/>
      <c r="BF177" s="88"/>
      <c r="BG177" s="88"/>
      <c r="BH177" s="88"/>
      <c r="BI177" s="88"/>
      <c r="BJ177" s="88"/>
    </row>
    <row r="178" spans="2:62" s="16" customFormat="1" ht="15" customHeight="1">
      <c r="B178" s="47"/>
      <c r="C178" s="47">
        <f ca="1" t="shared" si="14"/>
      </c>
      <c r="D178" s="47"/>
      <c r="E178" s="47">
        <f ca="1" t="shared" si="15"/>
      </c>
      <c r="F178" s="47"/>
      <c r="G178" s="47"/>
      <c r="H178" s="47"/>
      <c r="I178" s="47" t="s">
        <v>288</v>
      </c>
      <c r="J178" s="47" t="s">
        <v>289</v>
      </c>
      <c r="BE178" s="88"/>
      <c r="BF178" s="88"/>
      <c r="BG178" s="88"/>
      <c r="BH178" s="88"/>
      <c r="BI178" s="88"/>
      <c r="BJ178" s="88"/>
    </row>
    <row r="179" spans="2:62" s="16" customFormat="1" ht="15" customHeight="1">
      <c r="B179" s="47"/>
      <c r="C179" s="47">
        <f ca="1" t="shared" si="14"/>
      </c>
      <c r="D179" s="47"/>
      <c r="E179" s="47">
        <f ca="1" t="shared" si="15"/>
      </c>
      <c r="F179" s="47"/>
      <c r="G179" s="47"/>
      <c r="H179" s="47"/>
      <c r="I179" s="47" t="s">
        <v>290</v>
      </c>
      <c r="J179" s="47" t="s">
        <v>291</v>
      </c>
      <c r="BE179" s="88"/>
      <c r="BF179" s="88"/>
      <c r="BG179" s="88"/>
      <c r="BH179" s="88"/>
      <c r="BI179" s="88"/>
      <c r="BJ179" s="88"/>
    </row>
    <row r="180" spans="2:62" s="16" customFormat="1" ht="15" customHeight="1">
      <c r="B180" s="47"/>
      <c r="C180" s="47">
        <f ca="1" t="shared" si="14"/>
      </c>
      <c r="D180" s="47"/>
      <c r="E180" s="47">
        <f ca="1" t="shared" si="15"/>
      </c>
      <c r="F180" s="47"/>
      <c r="G180" s="47"/>
      <c r="H180" s="47"/>
      <c r="I180" s="47" t="s">
        <v>292</v>
      </c>
      <c r="J180" s="47" t="s">
        <v>293</v>
      </c>
      <c r="BE180" s="88"/>
      <c r="BF180" s="88"/>
      <c r="BG180" s="88"/>
      <c r="BH180" s="88"/>
      <c r="BI180" s="88"/>
      <c r="BJ180" s="88"/>
    </row>
    <row r="181" spans="2:62" s="16" customFormat="1" ht="15" customHeight="1">
      <c r="B181" s="47"/>
      <c r="C181" s="47">
        <f ca="1" t="shared" si="14"/>
      </c>
      <c r="D181" s="47"/>
      <c r="E181" s="47">
        <f ca="1" t="shared" si="15"/>
      </c>
      <c r="F181" s="47"/>
      <c r="G181" s="47"/>
      <c r="H181" s="47"/>
      <c r="I181" s="47" t="s">
        <v>294</v>
      </c>
      <c r="J181" s="47" t="s">
        <v>295</v>
      </c>
      <c r="BJ181" s="88"/>
    </row>
    <row r="182" spans="2:62" s="16" customFormat="1" ht="15" customHeight="1">
      <c r="B182" s="47"/>
      <c r="C182" s="47">
        <f ca="1" t="shared" si="14"/>
      </c>
      <c r="D182" s="47"/>
      <c r="E182" s="47">
        <f ca="1" t="shared" si="15"/>
      </c>
      <c r="F182" s="47"/>
      <c r="G182" s="47"/>
      <c r="H182" s="47"/>
      <c r="I182" s="47" t="s">
        <v>296</v>
      </c>
      <c r="J182" s="47" t="s">
        <v>297</v>
      </c>
      <c r="BJ182" s="88"/>
    </row>
    <row r="183" spans="2:62" s="16" customFormat="1" ht="15" customHeight="1">
      <c r="B183" s="47"/>
      <c r="C183" s="47">
        <f ca="1" t="shared" si="14"/>
      </c>
      <c r="D183" s="47"/>
      <c r="E183" s="47">
        <f ca="1" t="shared" si="15"/>
      </c>
      <c r="F183" s="47"/>
      <c r="G183" s="47"/>
      <c r="H183" s="47"/>
      <c r="I183" s="47" t="s">
        <v>298</v>
      </c>
      <c r="J183" s="47" t="s">
        <v>299</v>
      </c>
      <c r="BJ183" s="88"/>
    </row>
    <row r="184" spans="2:62" s="16" customFormat="1" ht="15" customHeight="1">
      <c r="B184" s="47"/>
      <c r="C184" s="47">
        <f ca="1" t="shared" si="14"/>
      </c>
      <c r="D184" s="47"/>
      <c r="E184" s="47">
        <f ca="1" t="shared" si="15"/>
      </c>
      <c r="F184" s="47"/>
      <c r="G184" s="47"/>
      <c r="H184" s="47"/>
      <c r="I184" s="47" t="s">
        <v>300</v>
      </c>
      <c r="J184" s="47" t="s">
        <v>301</v>
      </c>
      <c r="BJ184" s="88"/>
    </row>
    <row r="185" spans="2:62" s="16" customFormat="1" ht="15" customHeight="1">
      <c r="B185" s="47"/>
      <c r="C185" s="47">
        <f ca="1" t="shared" si="14"/>
      </c>
      <c r="D185" s="47"/>
      <c r="E185" s="47">
        <f ca="1" t="shared" si="15"/>
      </c>
      <c r="F185" s="47"/>
      <c r="G185" s="47"/>
      <c r="H185" s="47"/>
      <c r="I185" s="47" t="s">
        <v>302</v>
      </c>
      <c r="J185" s="47" t="s">
        <v>303</v>
      </c>
      <c r="BJ185" s="88"/>
    </row>
    <row r="186" spans="2:62" s="16" customFormat="1" ht="15" customHeight="1">
      <c r="B186" s="47"/>
      <c r="C186" s="47">
        <f ca="1" t="shared" si="14"/>
      </c>
      <c r="D186" s="47"/>
      <c r="E186" s="47">
        <f ca="1" t="shared" si="15"/>
      </c>
      <c r="F186" s="47"/>
      <c r="G186" s="47"/>
      <c r="H186" s="47"/>
      <c r="I186" s="47" t="s">
        <v>304</v>
      </c>
      <c r="J186" s="47" t="s">
        <v>305</v>
      </c>
      <c r="BJ186" s="88"/>
    </row>
    <row r="187" spans="2:62" s="16" customFormat="1" ht="15" customHeight="1">
      <c r="B187" s="47"/>
      <c r="C187" s="47">
        <f ca="1" t="shared" si="14"/>
      </c>
      <c r="D187" s="47"/>
      <c r="E187" s="47">
        <f ca="1" t="shared" si="15"/>
      </c>
      <c r="F187" s="47"/>
      <c r="G187" s="47"/>
      <c r="H187" s="47"/>
      <c r="I187" s="47" t="s">
        <v>306</v>
      </c>
      <c r="J187" s="47" t="s">
        <v>307</v>
      </c>
      <c r="BJ187" s="88"/>
    </row>
    <row r="188" spans="2:62" s="16" customFormat="1" ht="15" customHeight="1">
      <c r="B188" s="47"/>
      <c r="C188" s="47">
        <f ca="1" t="shared" si="14"/>
      </c>
      <c r="D188" s="47"/>
      <c r="E188" s="47">
        <f ca="1" t="shared" si="15"/>
      </c>
      <c r="F188" s="47"/>
      <c r="G188" s="47"/>
      <c r="H188" s="47"/>
      <c r="I188" s="47" t="s">
        <v>308</v>
      </c>
      <c r="J188" s="47" t="s">
        <v>309</v>
      </c>
      <c r="BJ188" s="88"/>
    </row>
    <row r="189" spans="2:62" s="16" customFormat="1" ht="15" customHeight="1">
      <c r="B189" s="47"/>
      <c r="C189" s="47">
        <f ca="1" t="shared" si="14"/>
      </c>
      <c r="D189" s="47"/>
      <c r="E189" s="47">
        <f ca="1" t="shared" si="15"/>
      </c>
      <c r="F189" s="47"/>
      <c r="G189" s="47"/>
      <c r="H189" s="47"/>
      <c r="I189" s="47" t="s">
        <v>310</v>
      </c>
      <c r="J189" s="47" t="s">
        <v>311</v>
      </c>
      <c r="BJ189" s="88"/>
    </row>
    <row r="190" spans="2:62" s="16" customFormat="1" ht="15" customHeight="1">
      <c r="B190" s="47"/>
      <c r="C190" s="47">
        <f ca="1" t="shared" si="14"/>
      </c>
      <c r="D190" s="47"/>
      <c r="E190" s="47">
        <f ca="1" t="shared" si="15"/>
      </c>
      <c r="F190" s="47"/>
      <c r="G190" s="47"/>
      <c r="H190" s="47"/>
      <c r="I190" s="47" t="s">
        <v>312</v>
      </c>
      <c r="J190" s="47" t="s">
        <v>313</v>
      </c>
      <c r="BJ190" s="88"/>
    </row>
    <row r="191" spans="2:62" s="16" customFormat="1" ht="15" customHeight="1">
      <c r="B191" s="47"/>
      <c r="C191" s="47">
        <f ca="1" t="shared" si="14"/>
      </c>
      <c r="D191" s="47"/>
      <c r="E191" s="47">
        <f ca="1" t="shared" si="15"/>
      </c>
      <c r="F191" s="47"/>
      <c r="G191" s="47"/>
      <c r="H191" s="47"/>
      <c r="I191" s="47" t="s">
        <v>314</v>
      </c>
      <c r="J191" s="47" t="s">
        <v>315</v>
      </c>
      <c r="BE191" s="88"/>
      <c r="BF191" s="88"/>
      <c r="BG191" s="88"/>
      <c r="BH191" s="88"/>
      <c r="BI191" s="88"/>
      <c r="BJ191" s="88"/>
    </row>
    <row r="192" spans="2:62" s="16" customFormat="1" ht="15" customHeight="1">
      <c r="B192" s="47"/>
      <c r="C192" s="47">
        <f ca="1" t="shared" si="14"/>
      </c>
      <c r="D192" s="47"/>
      <c r="E192" s="47">
        <f ca="1" t="shared" si="15"/>
      </c>
      <c r="F192" s="47"/>
      <c r="G192" s="47"/>
      <c r="H192" s="47"/>
      <c r="I192" s="47" t="s">
        <v>316</v>
      </c>
      <c r="J192" s="47" t="s">
        <v>317</v>
      </c>
      <c r="BE192" s="88"/>
      <c r="BF192" s="88"/>
      <c r="BG192" s="88"/>
      <c r="BH192" s="88"/>
      <c r="BI192" s="88"/>
      <c r="BJ192" s="88"/>
    </row>
    <row r="193" spans="2:62" s="16" customFormat="1" ht="15" customHeight="1">
      <c r="B193" s="47"/>
      <c r="C193" s="47">
        <f ca="1" t="shared" si="14"/>
      </c>
      <c r="D193" s="47"/>
      <c r="E193" s="47">
        <f ca="1" t="shared" si="15"/>
      </c>
      <c r="F193" s="47"/>
      <c r="G193" s="47"/>
      <c r="H193" s="47"/>
      <c r="I193" s="47" t="s">
        <v>318</v>
      </c>
      <c r="J193" s="47" t="s">
        <v>319</v>
      </c>
      <c r="BE193" s="88"/>
      <c r="BF193" s="88"/>
      <c r="BG193" s="88"/>
      <c r="BH193" s="88"/>
      <c r="BI193" s="88"/>
      <c r="BJ193" s="88"/>
    </row>
    <row r="194" spans="2:62" s="16" customFormat="1" ht="15" customHeight="1">
      <c r="B194" s="47"/>
      <c r="C194" s="47">
        <f ca="1" t="shared" si="14"/>
      </c>
      <c r="D194" s="47"/>
      <c r="E194" s="47">
        <f ca="1" t="shared" si="15"/>
      </c>
      <c r="F194" s="47"/>
      <c r="G194" s="47"/>
      <c r="H194" s="47"/>
      <c r="I194" s="47" t="s">
        <v>320</v>
      </c>
      <c r="J194" s="47" t="s">
        <v>321</v>
      </c>
      <c r="BE194" s="88"/>
      <c r="BF194" s="88"/>
      <c r="BG194" s="88"/>
      <c r="BH194" s="88"/>
      <c r="BI194" s="88"/>
      <c r="BJ194" s="88"/>
    </row>
    <row r="195" spans="2:62" s="16" customFormat="1" ht="15" customHeight="1">
      <c r="B195" s="47"/>
      <c r="C195" s="47">
        <f ca="1" t="shared" si="14"/>
      </c>
      <c r="D195" s="47"/>
      <c r="E195" s="47">
        <f ca="1" t="shared" si="15"/>
      </c>
      <c r="F195" s="47"/>
      <c r="G195" s="47"/>
      <c r="H195" s="47"/>
      <c r="I195" s="47" t="s">
        <v>322</v>
      </c>
      <c r="J195" s="47" t="s">
        <v>323</v>
      </c>
      <c r="BE195" s="88"/>
      <c r="BF195" s="88"/>
      <c r="BG195" s="88"/>
      <c r="BH195" s="88"/>
      <c r="BI195" s="88"/>
      <c r="BJ195" s="88"/>
    </row>
    <row r="196" spans="2:62" s="16" customFormat="1" ht="15" customHeight="1">
      <c r="B196" s="47"/>
      <c r="C196" s="47">
        <f ca="1" t="shared" si="14"/>
      </c>
      <c r="D196" s="47"/>
      <c r="E196" s="47">
        <f ca="1" t="shared" si="15"/>
      </c>
      <c r="F196" s="47"/>
      <c r="G196" s="47"/>
      <c r="H196" s="47"/>
      <c r="I196" s="47" t="s">
        <v>324</v>
      </c>
      <c r="J196" s="47" t="s">
        <v>325</v>
      </c>
      <c r="BE196" s="88"/>
      <c r="BF196" s="88"/>
      <c r="BG196" s="88"/>
      <c r="BH196" s="88"/>
      <c r="BI196" s="88"/>
      <c r="BJ196" s="88"/>
    </row>
    <row r="197" spans="2:62" s="16" customFormat="1" ht="15" customHeight="1">
      <c r="B197" s="47"/>
      <c r="C197" s="47">
        <f ca="1" t="shared" si="14"/>
      </c>
      <c r="D197" s="47"/>
      <c r="E197" s="47">
        <f ca="1" t="shared" si="15"/>
      </c>
      <c r="F197" s="47"/>
      <c r="G197" s="47"/>
      <c r="H197" s="47"/>
      <c r="I197" s="47" t="s">
        <v>326</v>
      </c>
      <c r="J197" s="47" t="s">
        <v>327</v>
      </c>
      <c r="BJ197" s="88"/>
    </row>
    <row r="198" spans="2:62" s="16" customFormat="1" ht="15" customHeight="1">
      <c r="B198" s="47"/>
      <c r="C198" s="47">
        <f ca="1" t="shared" si="14"/>
      </c>
      <c r="D198" s="47"/>
      <c r="E198" s="47">
        <f ca="1" t="shared" si="15"/>
      </c>
      <c r="F198" s="47"/>
      <c r="G198" s="47"/>
      <c r="H198" s="47"/>
      <c r="I198" s="47" t="s">
        <v>328</v>
      </c>
      <c r="J198" s="47" t="s">
        <v>329</v>
      </c>
      <c r="BJ198" s="88"/>
    </row>
    <row r="199" spans="2:62" s="16" customFormat="1" ht="15" customHeight="1">
      <c r="B199" s="47"/>
      <c r="C199" s="47">
        <f ca="1" t="shared" si="14"/>
      </c>
      <c r="D199" s="47"/>
      <c r="E199" s="47">
        <f ca="1" t="shared" si="15"/>
      </c>
      <c r="F199" s="47"/>
      <c r="G199" s="47"/>
      <c r="H199" s="47"/>
      <c r="I199" s="47" t="s">
        <v>330</v>
      </c>
      <c r="J199" s="47" t="s">
        <v>331</v>
      </c>
      <c r="BJ199" s="88"/>
    </row>
    <row r="200" spans="2:62" s="16" customFormat="1" ht="15" customHeight="1">
      <c r="B200" s="47"/>
      <c r="C200" s="47">
        <f aca="true" ca="1" t="shared" si="16" ref="C200:C231">IF(INDIRECT(CONCATENATE($K$111,C$103,$K$116,$J200))=0,"",IF(OR(INDIRECT(CONCATENATE($K$111,C$103,$K$116,$I200))=0,INDIRECT(CONCATENATE($K$111,C$103,$K$116,$I200))=$F$95),INDIRECT(CONCATENATE($K$111,C$103,$K$116,$J200)),""))</f>
      </c>
      <c r="D200" s="47"/>
      <c r="E200" s="47">
        <f aca="true" ca="1" t="shared" si="17" ref="E200:E231">IF(INDIRECT(CONCATENATE($K$111,E$103,$K$116,$J200))=0,"",INDIRECT(CONCATENATE($K$111,E$103,$K$116,$J200)))</f>
      </c>
      <c r="F200" s="47"/>
      <c r="G200" s="47"/>
      <c r="H200" s="47"/>
      <c r="I200" s="47" t="s">
        <v>332</v>
      </c>
      <c r="J200" s="47" t="s">
        <v>333</v>
      </c>
      <c r="BJ200" s="88"/>
    </row>
    <row r="201" spans="2:62" s="16" customFormat="1" ht="15" customHeight="1">
      <c r="B201" s="47"/>
      <c r="C201" s="47">
        <f ca="1" t="shared" si="16"/>
      </c>
      <c r="D201" s="47"/>
      <c r="E201" s="47">
        <f ca="1" t="shared" si="17"/>
      </c>
      <c r="F201" s="47"/>
      <c r="G201" s="47"/>
      <c r="H201" s="47"/>
      <c r="I201" s="47" t="s">
        <v>334</v>
      </c>
      <c r="J201" s="47" t="s">
        <v>335</v>
      </c>
      <c r="BJ201" s="88"/>
    </row>
    <row r="202" spans="2:62" s="16" customFormat="1" ht="15" customHeight="1">
      <c r="B202" s="47"/>
      <c r="C202" s="47">
        <f ca="1" t="shared" si="16"/>
      </c>
      <c r="D202" s="47"/>
      <c r="E202" s="47">
        <f ca="1" t="shared" si="17"/>
      </c>
      <c r="F202" s="47"/>
      <c r="G202" s="47"/>
      <c r="H202" s="47"/>
      <c r="I202" s="47" t="s">
        <v>336</v>
      </c>
      <c r="J202" s="47" t="s">
        <v>337</v>
      </c>
      <c r="BJ202" s="88"/>
    </row>
    <row r="203" spans="2:10" s="16" customFormat="1" ht="15" customHeight="1">
      <c r="B203" s="47"/>
      <c r="C203" s="47">
        <f ca="1" t="shared" si="16"/>
      </c>
      <c r="D203" s="47"/>
      <c r="E203" s="47">
        <f ca="1" t="shared" si="17"/>
      </c>
      <c r="F203" s="47"/>
      <c r="G203" s="47"/>
      <c r="H203" s="47"/>
      <c r="I203" s="47" t="s">
        <v>338</v>
      </c>
      <c r="J203" s="47" t="s">
        <v>339</v>
      </c>
    </row>
    <row r="204" spans="2:10" s="16" customFormat="1" ht="15" customHeight="1">
      <c r="B204" s="47"/>
      <c r="C204" s="47">
        <f ca="1" t="shared" si="16"/>
      </c>
      <c r="D204" s="47"/>
      <c r="E204" s="47">
        <f ca="1" t="shared" si="17"/>
      </c>
      <c r="F204" s="47"/>
      <c r="G204" s="47"/>
      <c r="H204" s="47"/>
      <c r="I204" s="47" t="s">
        <v>340</v>
      </c>
      <c r="J204" s="47" t="s">
        <v>341</v>
      </c>
    </row>
    <row r="205" spans="2:10" s="16" customFormat="1" ht="15" customHeight="1">
      <c r="B205" s="47"/>
      <c r="C205" s="47">
        <f ca="1" t="shared" si="16"/>
      </c>
      <c r="D205" s="47"/>
      <c r="E205" s="47">
        <f ca="1" t="shared" si="17"/>
      </c>
      <c r="F205" s="47"/>
      <c r="G205" s="47"/>
      <c r="H205" s="47"/>
      <c r="I205" s="47" t="s">
        <v>342</v>
      </c>
      <c r="J205" s="47" t="s">
        <v>343</v>
      </c>
    </row>
    <row r="206" spans="2:10" s="16" customFormat="1" ht="15" customHeight="1">
      <c r="B206" s="47"/>
      <c r="C206" s="47">
        <f ca="1" t="shared" si="16"/>
      </c>
      <c r="D206" s="47"/>
      <c r="E206" s="47">
        <f ca="1" t="shared" si="17"/>
      </c>
      <c r="F206" s="47"/>
      <c r="G206" s="47"/>
      <c r="H206" s="47"/>
      <c r="I206" s="47" t="s">
        <v>344</v>
      </c>
      <c r="J206" s="47" t="s">
        <v>345</v>
      </c>
    </row>
    <row r="207" spans="2:10" s="16" customFormat="1" ht="15" customHeight="1">
      <c r="B207" s="47"/>
      <c r="C207" s="47">
        <f ca="1" t="shared" si="16"/>
      </c>
      <c r="D207" s="47"/>
      <c r="E207" s="47">
        <f ca="1" t="shared" si="17"/>
      </c>
      <c r="F207" s="47"/>
      <c r="G207" s="47"/>
      <c r="H207" s="47"/>
      <c r="I207" s="47" t="s">
        <v>346</v>
      </c>
      <c r="J207" s="47" t="s">
        <v>347</v>
      </c>
    </row>
    <row r="208" spans="2:10" s="16" customFormat="1" ht="15" customHeight="1">
      <c r="B208" s="47"/>
      <c r="C208" s="47">
        <f ca="1" t="shared" si="16"/>
      </c>
      <c r="D208" s="47"/>
      <c r="E208" s="47">
        <f ca="1" t="shared" si="17"/>
      </c>
      <c r="F208" s="47"/>
      <c r="G208" s="47"/>
      <c r="H208" s="47"/>
      <c r="I208" s="47" t="s">
        <v>348</v>
      </c>
      <c r="J208" s="47" t="s">
        <v>349</v>
      </c>
    </row>
    <row r="209" spans="2:10" s="16" customFormat="1" ht="15" customHeight="1">
      <c r="B209" s="47"/>
      <c r="C209" s="47">
        <f ca="1" t="shared" si="16"/>
      </c>
      <c r="D209" s="47"/>
      <c r="E209" s="47">
        <f ca="1" t="shared" si="17"/>
      </c>
      <c r="F209" s="47"/>
      <c r="G209" s="47"/>
      <c r="H209" s="47"/>
      <c r="I209" s="47" t="s">
        <v>350</v>
      </c>
      <c r="J209" s="47" t="s">
        <v>351</v>
      </c>
    </row>
    <row r="210" spans="2:10" s="16" customFormat="1" ht="15" customHeight="1">
      <c r="B210" s="47"/>
      <c r="C210" s="47">
        <f ca="1" t="shared" si="16"/>
      </c>
      <c r="D210" s="47"/>
      <c r="E210" s="47">
        <f ca="1" t="shared" si="17"/>
      </c>
      <c r="F210" s="47"/>
      <c r="G210" s="47"/>
      <c r="H210" s="47"/>
      <c r="I210" s="47" t="s">
        <v>352</v>
      </c>
      <c r="J210" s="47" t="s">
        <v>353</v>
      </c>
    </row>
    <row r="211" spans="2:10" s="16" customFormat="1" ht="15" customHeight="1">
      <c r="B211" s="47"/>
      <c r="C211" s="47">
        <f ca="1" t="shared" si="16"/>
      </c>
      <c r="D211" s="47"/>
      <c r="E211" s="47">
        <f ca="1" t="shared" si="17"/>
      </c>
      <c r="F211" s="47"/>
      <c r="G211" s="47"/>
      <c r="H211" s="47"/>
      <c r="I211" s="47" t="s">
        <v>354</v>
      </c>
      <c r="J211" s="47" t="s">
        <v>355</v>
      </c>
    </row>
    <row r="212" spans="2:10" s="16" customFormat="1" ht="15" customHeight="1">
      <c r="B212" s="47"/>
      <c r="C212" s="47">
        <f ca="1" t="shared" si="16"/>
      </c>
      <c r="D212" s="47"/>
      <c r="E212" s="47">
        <f ca="1" t="shared" si="17"/>
      </c>
      <c r="F212" s="47"/>
      <c r="G212" s="47"/>
      <c r="H212" s="47"/>
      <c r="I212" s="47" t="s">
        <v>356</v>
      </c>
      <c r="J212" s="47" t="s">
        <v>357</v>
      </c>
    </row>
    <row r="213" spans="2:10" s="16" customFormat="1" ht="15" customHeight="1">
      <c r="B213" s="47"/>
      <c r="C213" s="47">
        <f ca="1" t="shared" si="16"/>
      </c>
      <c r="D213" s="47"/>
      <c r="E213" s="47">
        <f ca="1" t="shared" si="17"/>
      </c>
      <c r="F213" s="47"/>
      <c r="G213" s="47"/>
      <c r="H213" s="47"/>
      <c r="I213" s="47" t="s">
        <v>358</v>
      </c>
      <c r="J213" s="47" t="s">
        <v>359</v>
      </c>
    </row>
    <row r="214" spans="2:10" s="16" customFormat="1" ht="15" customHeight="1">
      <c r="B214" s="47"/>
      <c r="C214" s="47">
        <f ca="1" t="shared" si="16"/>
      </c>
      <c r="D214" s="47"/>
      <c r="E214" s="47">
        <f ca="1" t="shared" si="17"/>
      </c>
      <c r="F214" s="47"/>
      <c r="G214" s="47"/>
      <c r="H214" s="47"/>
      <c r="I214" s="47" t="s">
        <v>360</v>
      </c>
      <c r="J214" s="47" t="s">
        <v>361</v>
      </c>
    </row>
    <row r="215" spans="2:10" s="16" customFormat="1" ht="15" customHeight="1">
      <c r="B215" s="47"/>
      <c r="C215" s="47">
        <f ca="1" t="shared" si="16"/>
      </c>
      <c r="D215" s="47"/>
      <c r="E215" s="47">
        <f ca="1" t="shared" si="17"/>
      </c>
      <c r="F215" s="47"/>
      <c r="G215" s="47"/>
      <c r="H215" s="47"/>
      <c r="I215" s="47" t="s">
        <v>362</v>
      </c>
      <c r="J215" s="47" t="s">
        <v>363</v>
      </c>
    </row>
    <row r="216" spans="2:10" s="16" customFormat="1" ht="15" customHeight="1">
      <c r="B216" s="47"/>
      <c r="C216" s="47">
        <f ca="1" t="shared" si="16"/>
      </c>
      <c r="D216" s="47"/>
      <c r="E216" s="47">
        <f ca="1" t="shared" si="17"/>
      </c>
      <c r="F216" s="47"/>
      <c r="G216" s="47"/>
      <c r="H216" s="47"/>
      <c r="I216" s="47" t="s">
        <v>364</v>
      </c>
      <c r="J216" s="47" t="s">
        <v>365</v>
      </c>
    </row>
    <row r="217" spans="2:10" s="16" customFormat="1" ht="15" customHeight="1">
      <c r="B217" s="47"/>
      <c r="C217" s="47">
        <f ca="1" t="shared" si="16"/>
      </c>
      <c r="D217" s="47"/>
      <c r="E217" s="47">
        <f ca="1" t="shared" si="17"/>
      </c>
      <c r="F217" s="47"/>
      <c r="G217" s="47"/>
      <c r="H217" s="47"/>
      <c r="I217" s="47" t="s">
        <v>366</v>
      </c>
      <c r="J217" s="47" t="s">
        <v>367</v>
      </c>
    </row>
    <row r="218" spans="2:10" s="16" customFormat="1" ht="15" customHeight="1">
      <c r="B218" s="47"/>
      <c r="C218" s="47">
        <f ca="1" t="shared" si="16"/>
      </c>
      <c r="D218" s="47"/>
      <c r="E218" s="47">
        <f ca="1" t="shared" si="17"/>
      </c>
      <c r="F218" s="47"/>
      <c r="G218" s="47"/>
      <c r="H218" s="47"/>
      <c r="I218" s="47" t="s">
        <v>368</v>
      </c>
      <c r="J218" s="47" t="s">
        <v>369</v>
      </c>
    </row>
    <row r="219" spans="2:10" s="16" customFormat="1" ht="15" customHeight="1">
      <c r="B219" s="47"/>
      <c r="C219" s="47">
        <f ca="1" t="shared" si="16"/>
      </c>
      <c r="D219" s="47"/>
      <c r="E219" s="47">
        <f ca="1" t="shared" si="17"/>
      </c>
      <c r="F219" s="47"/>
      <c r="G219" s="47"/>
      <c r="H219" s="47"/>
      <c r="I219" s="47" t="s">
        <v>370</v>
      </c>
      <c r="J219" s="47" t="s">
        <v>371</v>
      </c>
    </row>
    <row r="220" spans="2:10" s="16" customFormat="1" ht="15" customHeight="1">
      <c r="B220" s="47"/>
      <c r="C220" s="47">
        <f ca="1" t="shared" si="16"/>
      </c>
      <c r="D220" s="47"/>
      <c r="E220" s="47">
        <f ca="1" t="shared" si="17"/>
      </c>
      <c r="F220" s="47"/>
      <c r="G220" s="47"/>
      <c r="H220" s="47"/>
      <c r="I220" s="47" t="s">
        <v>372</v>
      </c>
      <c r="J220" s="47" t="s">
        <v>373</v>
      </c>
    </row>
    <row r="221" spans="2:10" s="16" customFormat="1" ht="15" customHeight="1">
      <c r="B221" s="47"/>
      <c r="C221" s="47">
        <f ca="1" t="shared" si="16"/>
      </c>
      <c r="D221" s="47"/>
      <c r="E221" s="47">
        <f ca="1" t="shared" si="17"/>
      </c>
      <c r="F221" s="47"/>
      <c r="G221" s="47"/>
      <c r="H221" s="47"/>
      <c r="I221" s="47" t="s">
        <v>374</v>
      </c>
      <c r="J221" s="47" t="s">
        <v>375</v>
      </c>
    </row>
    <row r="222" spans="2:10" s="16" customFormat="1" ht="15" customHeight="1">
      <c r="B222" s="47"/>
      <c r="C222" s="47">
        <f ca="1" t="shared" si="16"/>
      </c>
      <c r="D222" s="47"/>
      <c r="E222" s="47">
        <f ca="1" t="shared" si="17"/>
      </c>
      <c r="F222" s="47"/>
      <c r="G222" s="47"/>
      <c r="H222" s="47"/>
      <c r="I222" s="47" t="s">
        <v>376</v>
      </c>
      <c r="J222" s="47" t="s">
        <v>377</v>
      </c>
    </row>
    <row r="223" spans="2:10" s="16" customFormat="1" ht="15" customHeight="1">
      <c r="B223" s="47"/>
      <c r="C223" s="47">
        <f ca="1" t="shared" si="16"/>
      </c>
      <c r="D223" s="47"/>
      <c r="E223" s="47">
        <f ca="1" t="shared" si="17"/>
      </c>
      <c r="F223" s="47"/>
      <c r="G223" s="47"/>
      <c r="H223" s="47"/>
      <c r="I223" s="47" t="s">
        <v>378</v>
      </c>
      <c r="J223" s="47" t="s">
        <v>379</v>
      </c>
    </row>
    <row r="224" spans="2:10" s="16" customFormat="1" ht="15" customHeight="1">
      <c r="B224" s="47"/>
      <c r="C224" s="47">
        <f ca="1" t="shared" si="16"/>
      </c>
      <c r="D224" s="47"/>
      <c r="E224" s="47">
        <f ca="1" t="shared" si="17"/>
      </c>
      <c r="F224" s="47"/>
      <c r="G224" s="47"/>
      <c r="H224" s="47"/>
      <c r="I224" s="47" t="s">
        <v>380</v>
      </c>
      <c r="J224" s="47" t="s">
        <v>381</v>
      </c>
    </row>
    <row r="225" spans="2:10" s="16" customFormat="1" ht="15" customHeight="1">
      <c r="B225" s="47"/>
      <c r="C225" s="47">
        <f ca="1" t="shared" si="16"/>
      </c>
      <c r="D225" s="47"/>
      <c r="E225" s="47">
        <f ca="1" t="shared" si="17"/>
      </c>
      <c r="F225" s="47"/>
      <c r="G225" s="47"/>
      <c r="H225" s="47"/>
      <c r="I225" s="47" t="s">
        <v>382</v>
      </c>
      <c r="J225" s="47" t="s">
        <v>383</v>
      </c>
    </row>
    <row r="226" spans="2:10" s="16" customFormat="1" ht="15" customHeight="1">
      <c r="B226" s="47"/>
      <c r="C226" s="47">
        <f ca="1" t="shared" si="16"/>
      </c>
      <c r="D226" s="47"/>
      <c r="E226" s="47">
        <f ca="1" t="shared" si="17"/>
      </c>
      <c r="F226" s="47"/>
      <c r="G226" s="47"/>
      <c r="H226" s="47"/>
      <c r="I226" s="47" t="s">
        <v>384</v>
      </c>
      <c r="J226" s="47" t="s">
        <v>385</v>
      </c>
    </row>
    <row r="227" spans="2:10" s="16" customFormat="1" ht="15" customHeight="1">
      <c r="B227" s="47"/>
      <c r="C227" s="47">
        <f ca="1" t="shared" si="16"/>
      </c>
      <c r="D227" s="47"/>
      <c r="E227" s="47">
        <f ca="1" t="shared" si="17"/>
      </c>
      <c r="F227" s="47"/>
      <c r="G227" s="47"/>
      <c r="H227" s="47"/>
      <c r="I227" s="47" t="s">
        <v>386</v>
      </c>
      <c r="J227" s="47" t="s">
        <v>387</v>
      </c>
    </row>
    <row r="228" spans="2:10" s="16" customFormat="1" ht="15" customHeight="1">
      <c r="B228" s="47"/>
      <c r="C228" s="47">
        <f ca="1" t="shared" si="16"/>
      </c>
      <c r="D228" s="47"/>
      <c r="E228" s="47">
        <f ca="1" t="shared" si="17"/>
      </c>
      <c r="F228" s="47"/>
      <c r="G228" s="47"/>
      <c r="H228" s="47"/>
      <c r="I228" s="47" t="s">
        <v>388</v>
      </c>
      <c r="J228" s="47" t="s">
        <v>389</v>
      </c>
    </row>
    <row r="229" spans="2:10" s="16" customFormat="1" ht="15" customHeight="1">
      <c r="B229" s="47"/>
      <c r="C229" s="47">
        <f ca="1" t="shared" si="16"/>
      </c>
      <c r="D229" s="47"/>
      <c r="E229" s="47">
        <f ca="1" t="shared" si="17"/>
      </c>
      <c r="F229" s="47"/>
      <c r="G229" s="47"/>
      <c r="H229" s="47"/>
      <c r="I229" s="47" t="s">
        <v>390</v>
      </c>
      <c r="J229" s="47" t="s">
        <v>391</v>
      </c>
    </row>
    <row r="230" spans="2:10" s="16" customFormat="1" ht="15" customHeight="1">
      <c r="B230" s="47"/>
      <c r="C230" s="47">
        <f ca="1" t="shared" si="16"/>
      </c>
      <c r="D230" s="47"/>
      <c r="E230" s="47">
        <f ca="1" t="shared" si="17"/>
      </c>
      <c r="F230" s="47"/>
      <c r="G230" s="47"/>
      <c r="H230" s="47"/>
      <c r="I230" s="47" t="s">
        <v>392</v>
      </c>
      <c r="J230" s="47" t="s">
        <v>393</v>
      </c>
    </row>
    <row r="231" spans="2:10" s="16" customFormat="1" ht="15" customHeight="1">
      <c r="B231" s="47"/>
      <c r="C231" s="47">
        <f ca="1" t="shared" si="16"/>
      </c>
      <c r="D231" s="47"/>
      <c r="E231" s="47">
        <f ca="1" t="shared" si="17"/>
      </c>
      <c r="F231" s="47"/>
      <c r="G231" s="47"/>
      <c r="H231" s="47"/>
      <c r="I231" s="47" t="s">
        <v>394</v>
      </c>
      <c r="J231" s="47" t="s">
        <v>395</v>
      </c>
    </row>
    <row r="232" spans="2:10" s="16" customFormat="1" ht="15" customHeight="1">
      <c r="B232" s="47"/>
      <c r="C232" s="47">
        <f aca="true" ca="1" t="shared" si="18" ref="C232:C249">IF(INDIRECT(CONCATENATE($K$111,C$103,$K$116,$J232))=0,"",IF(OR(INDIRECT(CONCATENATE($K$111,C$103,$K$116,$I232))=0,INDIRECT(CONCATENATE($K$111,C$103,$K$116,$I232))=$F$95),INDIRECT(CONCATENATE($K$111,C$103,$K$116,$J232)),""))</f>
      </c>
      <c r="D232" s="47"/>
      <c r="E232" s="47">
        <f aca="true" ca="1" t="shared" si="19" ref="E232:E249">IF(INDIRECT(CONCATENATE($K$111,E$103,$K$116,$J232))=0,"",INDIRECT(CONCATENATE($K$111,E$103,$K$116,$J232)))</f>
      </c>
      <c r="F232" s="47"/>
      <c r="G232" s="47"/>
      <c r="H232" s="47"/>
      <c r="I232" s="47" t="s">
        <v>396</v>
      </c>
      <c r="J232" s="47" t="s">
        <v>397</v>
      </c>
    </row>
    <row r="233" spans="2:10" s="16" customFormat="1" ht="15" customHeight="1">
      <c r="B233" s="47"/>
      <c r="C233" s="47">
        <f ca="1" t="shared" si="18"/>
      </c>
      <c r="D233" s="47"/>
      <c r="E233" s="47">
        <f ca="1" t="shared" si="19"/>
      </c>
      <c r="F233" s="47"/>
      <c r="G233" s="47"/>
      <c r="H233" s="47"/>
      <c r="I233" s="47" t="s">
        <v>398</v>
      </c>
      <c r="J233" s="47" t="s">
        <v>399</v>
      </c>
    </row>
    <row r="234" spans="2:10" s="16" customFormat="1" ht="15" customHeight="1">
      <c r="B234" s="47"/>
      <c r="C234" s="47">
        <f ca="1" t="shared" si="18"/>
      </c>
      <c r="D234" s="47"/>
      <c r="E234" s="47">
        <f ca="1" t="shared" si="19"/>
      </c>
      <c r="F234" s="47"/>
      <c r="G234" s="47"/>
      <c r="H234" s="47"/>
      <c r="I234" s="47" t="s">
        <v>400</v>
      </c>
      <c r="J234" s="47" t="s">
        <v>401</v>
      </c>
    </row>
    <row r="235" spans="2:10" s="16" customFormat="1" ht="15" customHeight="1">
      <c r="B235" s="47"/>
      <c r="C235" s="47">
        <f ca="1" t="shared" si="18"/>
      </c>
      <c r="D235" s="47"/>
      <c r="E235" s="47">
        <f ca="1" t="shared" si="19"/>
      </c>
      <c r="F235" s="47"/>
      <c r="G235" s="47"/>
      <c r="H235" s="47"/>
      <c r="I235" s="47" t="s">
        <v>402</v>
      </c>
      <c r="J235" s="47" t="s">
        <v>403</v>
      </c>
    </row>
    <row r="236" spans="2:10" s="16" customFormat="1" ht="15" customHeight="1">
      <c r="B236" s="47"/>
      <c r="C236" s="47">
        <f ca="1" t="shared" si="18"/>
      </c>
      <c r="D236" s="47"/>
      <c r="E236" s="47">
        <f ca="1" t="shared" si="19"/>
      </c>
      <c r="F236" s="47"/>
      <c r="G236" s="47"/>
      <c r="H236" s="47"/>
      <c r="I236" s="47" t="s">
        <v>404</v>
      </c>
      <c r="J236" s="47" t="s">
        <v>405</v>
      </c>
    </row>
    <row r="237" spans="2:10" s="16" customFormat="1" ht="15" customHeight="1">
      <c r="B237" s="47"/>
      <c r="C237" s="47">
        <f ca="1" t="shared" si="18"/>
      </c>
      <c r="D237" s="47"/>
      <c r="E237" s="47">
        <f ca="1" t="shared" si="19"/>
      </c>
      <c r="F237" s="47"/>
      <c r="G237" s="47"/>
      <c r="H237" s="47"/>
      <c r="I237" s="47" t="s">
        <v>406</v>
      </c>
      <c r="J237" s="47" t="s">
        <v>407</v>
      </c>
    </row>
    <row r="238" spans="2:10" s="16" customFormat="1" ht="15" customHeight="1">
      <c r="B238" s="47"/>
      <c r="C238" s="47">
        <f ca="1" t="shared" si="18"/>
      </c>
      <c r="D238" s="47"/>
      <c r="E238" s="47">
        <f ca="1" t="shared" si="19"/>
      </c>
      <c r="F238" s="47"/>
      <c r="G238" s="47"/>
      <c r="H238" s="47"/>
      <c r="I238" s="47" t="s">
        <v>408</v>
      </c>
      <c r="J238" s="47" t="s">
        <v>409</v>
      </c>
    </row>
    <row r="239" spans="2:10" s="16" customFormat="1" ht="15" customHeight="1">
      <c r="B239" s="47"/>
      <c r="C239" s="47">
        <f ca="1" t="shared" si="18"/>
      </c>
      <c r="D239" s="47"/>
      <c r="E239" s="47">
        <f ca="1" t="shared" si="19"/>
      </c>
      <c r="F239" s="47"/>
      <c r="G239" s="47"/>
      <c r="H239" s="47"/>
      <c r="I239" s="47" t="s">
        <v>410</v>
      </c>
      <c r="J239" s="47" t="s">
        <v>411</v>
      </c>
    </row>
    <row r="240" spans="2:10" s="16" customFormat="1" ht="15" customHeight="1">
      <c r="B240" s="47"/>
      <c r="C240" s="47">
        <f ca="1" t="shared" si="18"/>
      </c>
      <c r="D240" s="47"/>
      <c r="E240" s="47">
        <f ca="1" t="shared" si="19"/>
      </c>
      <c r="F240" s="47"/>
      <c r="G240" s="47"/>
      <c r="H240" s="47"/>
      <c r="I240" s="47" t="s">
        <v>412</v>
      </c>
      <c r="J240" s="47" t="s">
        <v>413</v>
      </c>
    </row>
    <row r="241" spans="2:10" s="16" customFormat="1" ht="15" customHeight="1">
      <c r="B241" s="47"/>
      <c r="C241" s="47">
        <f ca="1" t="shared" si="18"/>
      </c>
      <c r="D241" s="47"/>
      <c r="E241" s="47">
        <f ca="1" t="shared" si="19"/>
      </c>
      <c r="F241" s="47"/>
      <c r="G241" s="47"/>
      <c r="H241" s="47"/>
      <c r="I241" s="47" t="s">
        <v>414</v>
      </c>
      <c r="J241" s="47" t="s">
        <v>415</v>
      </c>
    </row>
    <row r="242" spans="2:10" s="16" customFormat="1" ht="15" customHeight="1">
      <c r="B242" s="47"/>
      <c r="C242" s="47">
        <f ca="1" t="shared" si="18"/>
      </c>
      <c r="D242" s="47"/>
      <c r="E242" s="47">
        <f ca="1" t="shared" si="19"/>
      </c>
      <c r="F242" s="47"/>
      <c r="G242" s="47"/>
      <c r="H242" s="47"/>
      <c r="I242" s="47" t="s">
        <v>416</v>
      </c>
      <c r="J242" s="47" t="s">
        <v>417</v>
      </c>
    </row>
    <row r="243" spans="2:10" s="16" customFormat="1" ht="15" customHeight="1">
      <c r="B243" s="47"/>
      <c r="C243" s="47">
        <f ca="1" t="shared" si="18"/>
      </c>
      <c r="D243" s="47"/>
      <c r="E243" s="47">
        <f ca="1" t="shared" si="19"/>
      </c>
      <c r="F243" s="47"/>
      <c r="G243" s="47"/>
      <c r="H243" s="47"/>
      <c r="I243" s="47" t="s">
        <v>418</v>
      </c>
      <c r="J243" s="47" t="s">
        <v>419</v>
      </c>
    </row>
    <row r="244" spans="2:10" s="16" customFormat="1" ht="15" customHeight="1">
      <c r="B244" s="47"/>
      <c r="C244" s="47">
        <f ca="1" t="shared" si="18"/>
      </c>
      <c r="D244" s="47"/>
      <c r="E244" s="47">
        <f ca="1" t="shared" si="19"/>
      </c>
      <c r="F244" s="47"/>
      <c r="G244" s="47"/>
      <c r="H244" s="47"/>
      <c r="I244" s="47" t="s">
        <v>420</v>
      </c>
      <c r="J244" s="47" t="s">
        <v>421</v>
      </c>
    </row>
    <row r="245" spans="2:10" s="16" customFormat="1" ht="15" customHeight="1">
      <c r="B245" s="47"/>
      <c r="C245" s="47">
        <f ca="1" t="shared" si="18"/>
      </c>
      <c r="D245" s="47"/>
      <c r="E245" s="47">
        <f ca="1" t="shared" si="19"/>
      </c>
      <c r="F245" s="47"/>
      <c r="G245" s="47"/>
      <c r="H245" s="47"/>
      <c r="I245" s="47" t="s">
        <v>422</v>
      </c>
      <c r="J245" s="47" t="s">
        <v>423</v>
      </c>
    </row>
    <row r="246" spans="2:10" s="16" customFormat="1" ht="15" customHeight="1">
      <c r="B246" s="47"/>
      <c r="C246" s="47">
        <f ca="1" t="shared" si="18"/>
      </c>
      <c r="D246" s="47"/>
      <c r="E246" s="47">
        <f ca="1" t="shared" si="19"/>
      </c>
      <c r="F246" s="47"/>
      <c r="G246" s="47"/>
      <c r="H246" s="47"/>
      <c r="I246" s="47" t="s">
        <v>424</v>
      </c>
      <c r="J246" s="47" t="s">
        <v>425</v>
      </c>
    </row>
    <row r="247" spans="2:10" s="16" customFormat="1" ht="15" customHeight="1">
      <c r="B247" s="47"/>
      <c r="C247" s="47">
        <f ca="1" t="shared" si="18"/>
      </c>
      <c r="D247" s="47"/>
      <c r="E247" s="47">
        <f ca="1" t="shared" si="19"/>
      </c>
      <c r="F247" s="47"/>
      <c r="G247" s="47"/>
      <c r="H247" s="47"/>
      <c r="I247" s="47" t="s">
        <v>426</v>
      </c>
      <c r="J247" s="47" t="s">
        <v>427</v>
      </c>
    </row>
    <row r="248" spans="2:10" s="16" customFormat="1" ht="15" customHeight="1">
      <c r="B248" s="47"/>
      <c r="C248" s="47">
        <f ca="1" t="shared" si="18"/>
      </c>
      <c r="D248" s="47"/>
      <c r="E248" s="47">
        <f ca="1" t="shared" si="19"/>
      </c>
      <c r="F248" s="47"/>
      <c r="G248" s="47"/>
      <c r="H248" s="47"/>
      <c r="I248" s="47" t="s">
        <v>428</v>
      </c>
      <c r="J248" s="47" t="s">
        <v>429</v>
      </c>
    </row>
    <row r="249" spans="2:10" s="16" customFormat="1" ht="15" customHeight="1">
      <c r="B249" s="47"/>
      <c r="C249" s="47">
        <f ca="1" t="shared" si="18"/>
      </c>
      <c r="D249" s="47"/>
      <c r="E249" s="47">
        <f ca="1" t="shared" si="19"/>
      </c>
      <c r="F249" s="47"/>
      <c r="G249" s="47"/>
      <c r="H249" s="47"/>
      <c r="I249" s="47" t="s">
        <v>430</v>
      </c>
      <c r="J249" s="47" t="s">
        <v>431</v>
      </c>
    </row>
    <row r="250" s="16" customFormat="1" ht="15" customHeight="1"/>
    <row r="251" s="16" customFormat="1" ht="15" customHeight="1"/>
    <row r="252" spans="2:46" ht="15" customHeight="1">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84"/>
      <c r="AM252" s="84"/>
      <c r="AN252" s="84"/>
      <c r="AO252" s="103"/>
      <c r="AP252" s="103"/>
      <c r="AQ252" s="103"/>
      <c r="AR252" s="103"/>
      <c r="AS252" s="78"/>
      <c r="AT252" s="81"/>
    </row>
    <row r="253" spans="2:46" ht="15" customHeight="1">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36"/>
      <c r="AM253" s="36"/>
      <c r="AN253" s="36"/>
      <c r="AO253" s="91"/>
      <c r="AP253" s="91"/>
      <c r="AQ253" s="91"/>
      <c r="AR253" s="91"/>
      <c r="AS253" s="98"/>
      <c r="AT253" s="98"/>
    </row>
    <row r="254" spans="2:46" ht="15" customHeight="1">
      <c r="B254" s="98"/>
      <c r="C254" s="98"/>
      <c r="D254" s="98"/>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98"/>
      <c r="AT254" s="98"/>
    </row>
    <row r="255" spans="2:46" ht="15" customHeight="1">
      <c r="B255" s="103"/>
      <c r="C255" s="103"/>
      <c r="D255" s="103"/>
      <c r="E255" s="103"/>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8"/>
      <c r="AS255" s="98"/>
      <c r="AT255" s="98"/>
    </row>
    <row r="256" spans="2:46" ht="15" customHeight="1">
      <c r="B256" s="103"/>
      <c r="C256" s="103"/>
      <c r="D256" s="103"/>
      <c r="E256" s="103"/>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5"/>
      <c r="AL256" s="105"/>
      <c r="AM256" s="105"/>
      <c r="AN256" s="105"/>
      <c r="AO256" s="105"/>
      <c r="AP256" s="105"/>
      <c r="AQ256" s="105"/>
      <c r="AR256" s="98"/>
      <c r="AS256" s="98"/>
      <c r="AT256" s="98"/>
    </row>
    <row r="257" spans="2:46" ht="15" customHeight="1">
      <c r="B257" s="103"/>
      <c r="C257" s="103"/>
      <c r="D257" s="103"/>
      <c r="E257" s="103"/>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8"/>
      <c r="AS257" s="98"/>
      <c r="AT257" s="98"/>
    </row>
    <row r="258" spans="2:46" ht="15" customHeight="1">
      <c r="B258" s="103"/>
      <c r="C258" s="103"/>
      <c r="D258" s="103"/>
      <c r="E258" s="103"/>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8"/>
      <c r="AS258" s="98"/>
      <c r="AT258" s="98"/>
    </row>
    <row r="259" spans="2:46" ht="15" customHeight="1">
      <c r="B259" s="103"/>
      <c r="C259" s="103"/>
      <c r="D259" s="103"/>
      <c r="E259" s="103"/>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5"/>
      <c r="AL259" s="105"/>
      <c r="AM259" s="105"/>
      <c r="AN259" s="105"/>
      <c r="AO259" s="105"/>
      <c r="AP259" s="105"/>
      <c r="AQ259" s="105"/>
      <c r="AR259" s="98"/>
      <c r="AS259" s="98"/>
      <c r="AT259" s="98"/>
    </row>
    <row r="260" spans="2:46" ht="15" customHeight="1">
      <c r="B260" s="103"/>
      <c r="C260" s="103"/>
      <c r="D260" s="103"/>
      <c r="E260" s="103"/>
      <c r="F260" s="98"/>
      <c r="G260" s="98"/>
      <c r="H260" s="98"/>
      <c r="I260" s="98"/>
      <c r="J260" s="98"/>
      <c r="K260" s="98"/>
      <c r="L260" s="98"/>
      <c r="M260" s="98"/>
      <c r="N260" s="98"/>
      <c r="O260" s="98"/>
      <c r="P260" s="98"/>
      <c r="Q260" s="98"/>
      <c r="R260" s="98"/>
      <c r="S260" s="98"/>
      <c r="T260" s="98"/>
      <c r="U260" s="98"/>
      <c r="V260" s="98"/>
      <c r="W260" s="98"/>
      <c r="X260" s="98"/>
      <c r="Y260" s="98"/>
      <c r="Z260" s="98"/>
      <c r="AA260" s="98"/>
      <c r="AB260" s="98"/>
      <c r="AC260" s="98"/>
      <c r="AD260" s="98"/>
      <c r="AE260" s="98"/>
      <c r="AF260" s="98"/>
      <c r="AG260" s="98"/>
      <c r="AH260" s="98"/>
      <c r="AI260" s="98"/>
      <c r="AJ260" s="98"/>
      <c r="AK260" s="98"/>
      <c r="AL260" s="98"/>
      <c r="AM260" s="98"/>
      <c r="AN260" s="98"/>
      <c r="AO260" s="98"/>
      <c r="AP260" s="98"/>
      <c r="AQ260" s="98"/>
      <c r="AR260" s="98"/>
      <c r="AS260" s="98"/>
      <c r="AT260" s="98"/>
    </row>
    <row r="261" spans="2:46" ht="15" customHeight="1">
      <c r="B261" s="102"/>
      <c r="C261" s="102"/>
      <c r="D261" s="102"/>
      <c r="E261" s="102"/>
      <c r="F261" s="102"/>
      <c r="G261" s="102"/>
      <c r="H261" s="102"/>
      <c r="I261" s="102"/>
      <c r="J261" s="102"/>
      <c r="K261" s="102"/>
      <c r="L261" s="102"/>
      <c r="M261" s="102"/>
      <c r="N261" s="102"/>
      <c r="O261" s="102"/>
      <c r="P261" s="102"/>
      <c r="Q261" s="102"/>
      <c r="R261" s="102"/>
      <c r="S261" s="102"/>
      <c r="T261" s="102"/>
      <c r="U261" s="98"/>
      <c r="V261" s="98"/>
      <c r="W261" s="98"/>
      <c r="X261" s="98"/>
      <c r="Y261" s="98"/>
      <c r="Z261" s="98"/>
      <c r="AA261" s="98"/>
      <c r="AB261" s="98"/>
      <c r="AC261" s="98"/>
      <c r="AD261" s="98"/>
      <c r="AE261" s="98"/>
      <c r="AF261" s="98"/>
      <c r="AG261" s="98"/>
      <c r="AH261" s="98"/>
      <c r="AI261" s="103"/>
      <c r="AJ261" s="103"/>
      <c r="AK261" s="103"/>
      <c r="AL261" s="103"/>
      <c r="AM261" s="103"/>
      <c r="AN261" s="103"/>
      <c r="AO261" s="103"/>
      <c r="AP261" s="103"/>
      <c r="AQ261" s="103"/>
      <c r="AR261" s="103"/>
      <c r="AS261" s="98"/>
      <c r="AT261" s="98"/>
    </row>
    <row r="262" spans="2:46" ht="15" customHeight="1">
      <c r="B262" s="83"/>
      <c r="C262" s="83"/>
      <c r="D262" s="83"/>
      <c r="E262" s="83"/>
      <c r="F262" s="83"/>
      <c r="G262" s="83"/>
      <c r="H262" s="83"/>
      <c r="I262" s="83"/>
      <c r="J262" s="83"/>
      <c r="K262" s="83"/>
      <c r="L262" s="83"/>
      <c r="M262" s="83"/>
      <c r="N262" s="83"/>
      <c r="O262" s="83"/>
      <c r="P262" s="83"/>
      <c r="Q262" s="83"/>
      <c r="R262" s="83"/>
      <c r="S262" s="83"/>
      <c r="T262" s="83"/>
      <c r="U262" s="98"/>
      <c r="V262" s="98"/>
      <c r="W262" s="98"/>
      <c r="X262" s="98"/>
      <c r="Y262" s="98"/>
      <c r="Z262" s="98"/>
      <c r="AA262" s="98"/>
      <c r="AB262" s="98"/>
      <c r="AC262" s="98"/>
      <c r="AD262" s="98"/>
      <c r="AE262" s="98"/>
      <c r="AF262" s="98"/>
      <c r="AG262" s="98"/>
      <c r="AH262" s="98"/>
      <c r="AI262" s="91"/>
      <c r="AJ262" s="91"/>
      <c r="AK262" s="91"/>
      <c r="AL262" s="91"/>
      <c r="AM262" s="91"/>
      <c r="AN262" s="91"/>
      <c r="AO262" s="91"/>
      <c r="AP262" s="91"/>
      <c r="AQ262" s="91"/>
      <c r="AR262" s="91"/>
      <c r="AS262" s="98"/>
      <c r="AT262" s="98"/>
    </row>
    <row r="263" spans="2:46" ht="15" customHeight="1">
      <c r="B263" s="84"/>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98"/>
      <c r="AT263" s="98"/>
    </row>
    <row r="264" spans="2:46" ht="15" customHeight="1">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06"/>
      <c r="AM264" s="106"/>
      <c r="AN264" s="106"/>
      <c r="AO264" s="106"/>
      <c r="AP264" s="106"/>
      <c r="AQ264" s="106"/>
      <c r="AR264" s="106"/>
      <c r="AS264" s="98"/>
      <c r="AT264" s="98"/>
    </row>
    <row r="265" ht="15" customHeight="1"/>
    <row r="266" ht="15" customHeight="1"/>
    <row r="267" ht="15" customHeight="1"/>
    <row r="268" ht="15" customHeight="1"/>
    <row r="269" ht="15" customHeight="1"/>
    <row r="270" ht="15" customHeight="1"/>
    <row r="271" ht="15" customHeight="1"/>
    <row r="272" ht="15" customHeight="1"/>
  </sheetData>
  <sheetProtection sheet="1" scenarios="1" formatCells="0" formatColumns="0" formatRows="0"/>
  <mergeCells count="647">
    <mergeCell ref="AJ26:AK26"/>
    <mergeCell ref="AL26:AM26"/>
    <mergeCell ref="AN26:AO26"/>
    <mergeCell ref="AP26:AQ26"/>
    <mergeCell ref="AB26:AC26"/>
    <mergeCell ref="AD26:AE26"/>
    <mergeCell ref="AF26:AG26"/>
    <mergeCell ref="AH26:AI26"/>
    <mergeCell ref="T26:U26"/>
    <mergeCell ref="V26:W26"/>
    <mergeCell ref="X26:Y26"/>
    <mergeCell ref="Z26:AA26"/>
    <mergeCell ref="F26:G26"/>
    <mergeCell ref="H26:I26"/>
    <mergeCell ref="J26:K26"/>
    <mergeCell ref="L26:M26"/>
    <mergeCell ref="N26:O26"/>
    <mergeCell ref="P26:Q26"/>
    <mergeCell ref="R26:S26"/>
    <mergeCell ref="AL28:AM28"/>
    <mergeCell ref="V28:W28"/>
    <mergeCell ref="X28:Y28"/>
    <mergeCell ref="Z28:AA28"/>
    <mergeCell ref="AB28:AC28"/>
    <mergeCell ref="N28:O28"/>
    <mergeCell ref="P28:Q28"/>
    <mergeCell ref="AN28:AO28"/>
    <mergeCell ref="AP28:AQ28"/>
    <mergeCell ref="AD28:AE28"/>
    <mergeCell ref="AF28:AG28"/>
    <mergeCell ref="AH28:AI28"/>
    <mergeCell ref="AJ28:AK28"/>
    <mergeCell ref="R28:S28"/>
    <mergeCell ref="T28:U28"/>
    <mergeCell ref="F28:G28"/>
    <mergeCell ref="H28:I28"/>
    <mergeCell ref="J28:K28"/>
    <mergeCell ref="L28:M28"/>
    <mergeCell ref="AJ27:AK27"/>
    <mergeCell ref="AL27:AM27"/>
    <mergeCell ref="AN27:AO27"/>
    <mergeCell ref="AP27:AQ27"/>
    <mergeCell ref="AB27:AC27"/>
    <mergeCell ref="AD27:AE27"/>
    <mergeCell ref="AF27:AG27"/>
    <mergeCell ref="AH27:AI27"/>
    <mergeCell ref="T27:U27"/>
    <mergeCell ref="V27:W27"/>
    <mergeCell ref="X27:Y27"/>
    <mergeCell ref="Z27:AA27"/>
    <mergeCell ref="AL25:AM25"/>
    <mergeCell ref="AN25:AO25"/>
    <mergeCell ref="AP25:AQ25"/>
    <mergeCell ref="F27:G27"/>
    <mergeCell ref="H27:I27"/>
    <mergeCell ref="J27:K27"/>
    <mergeCell ref="L27:M27"/>
    <mergeCell ref="N27:O27"/>
    <mergeCell ref="P27:Q27"/>
    <mergeCell ref="R27:S27"/>
    <mergeCell ref="AD25:AE25"/>
    <mergeCell ref="AF25:AG25"/>
    <mergeCell ref="AH25:AI25"/>
    <mergeCell ref="AJ25:AK25"/>
    <mergeCell ref="V25:W25"/>
    <mergeCell ref="X25:Y25"/>
    <mergeCell ref="Z25:AA25"/>
    <mergeCell ref="AB25:AC25"/>
    <mergeCell ref="N25:O25"/>
    <mergeCell ref="P25:Q25"/>
    <mergeCell ref="R25:S25"/>
    <mergeCell ref="T25:U25"/>
    <mergeCell ref="F25:G25"/>
    <mergeCell ref="H25:I25"/>
    <mergeCell ref="J25:K25"/>
    <mergeCell ref="L25:M25"/>
    <mergeCell ref="AJ24:AK24"/>
    <mergeCell ref="AK23:AL23"/>
    <mergeCell ref="AL24:AM24"/>
    <mergeCell ref="AM23:AN23"/>
    <mergeCell ref="AN24:AO24"/>
    <mergeCell ref="AO23:AP23"/>
    <mergeCell ref="AP24:AQ24"/>
    <mergeCell ref="AQ23:AR23"/>
    <mergeCell ref="Z24:AA24"/>
    <mergeCell ref="AA23:AB23"/>
    <mergeCell ref="AB24:AC24"/>
    <mergeCell ref="AC23:AD23"/>
    <mergeCell ref="AD24:AE24"/>
    <mergeCell ref="AE23:AF23"/>
    <mergeCell ref="AF24:AG24"/>
    <mergeCell ref="AG23:AH23"/>
    <mergeCell ref="AH24:AI24"/>
    <mergeCell ref="AI23:AJ23"/>
    <mergeCell ref="P24:Q24"/>
    <mergeCell ref="Q23:R23"/>
    <mergeCell ref="R24:S24"/>
    <mergeCell ref="S23:T23"/>
    <mergeCell ref="T24:U24"/>
    <mergeCell ref="U23:V23"/>
    <mergeCell ref="V24:W24"/>
    <mergeCell ref="W23:X23"/>
    <mergeCell ref="X24:Y24"/>
    <mergeCell ref="Y23:Z23"/>
    <mergeCell ref="B15:D16"/>
    <mergeCell ref="B12:D13"/>
    <mergeCell ref="B9:D10"/>
    <mergeCell ref="I23:J23"/>
    <mergeCell ref="E23:F23"/>
    <mergeCell ref="G23:H23"/>
    <mergeCell ref="AA20:AM20"/>
    <mergeCell ref="AA19:AM19"/>
    <mergeCell ref="AA36:AM36"/>
    <mergeCell ref="B24:E26"/>
    <mergeCell ref="J24:K24"/>
    <mergeCell ref="F24:G24"/>
    <mergeCell ref="H24:I24"/>
    <mergeCell ref="K23:L23"/>
    <mergeCell ref="M23:N23"/>
    <mergeCell ref="L24:M24"/>
    <mergeCell ref="B2:D2"/>
    <mergeCell ref="B4:D4"/>
    <mergeCell ref="B6:D6"/>
    <mergeCell ref="B21:L21"/>
    <mergeCell ref="E9:L9"/>
    <mergeCell ref="E10:L10"/>
    <mergeCell ref="E12:L12"/>
    <mergeCell ref="E13:L13"/>
    <mergeCell ref="E15:L15"/>
    <mergeCell ref="E16:L16"/>
    <mergeCell ref="V31:X31"/>
    <mergeCell ref="B22:L22"/>
    <mergeCell ref="B32:AR32"/>
    <mergeCell ref="B33:AR33"/>
    <mergeCell ref="Y31:AA31"/>
    <mergeCell ref="AB31:AD31"/>
    <mergeCell ref="AE31:AH31"/>
    <mergeCell ref="B27:E29"/>
    <mergeCell ref="N24:O24"/>
    <mergeCell ref="O23:P23"/>
    <mergeCell ref="B31:L31"/>
    <mergeCell ref="AE63:AH63"/>
    <mergeCell ref="AN20:AR20"/>
    <mergeCell ref="B19:H20"/>
    <mergeCell ref="I19:Z19"/>
    <mergeCell ref="I20:Z20"/>
    <mergeCell ref="AN19:AR19"/>
    <mergeCell ref="AA35:AM35"/>
    <mergeCell ref="AN35:AR35"/>
    <mergeCell ref="M21:AE21"/>
    <mergeCell ref="B30:L30"/>
    <mergeCell ref="M30:U30"/>
    <mergeCell ref="V30:X30"/>
    <mergeCell ref="Y30:AA30"/>
    <mergeCell ref="AT1:AU1"/>
    <mergeCell ref="AT2:AU2"/>
    <mergeCell ref="AI30:AR30"/>
    <mergeCell ref="AI31:AR31"/>
    <mergeCell ref="M10:AS16"/>
    <mergeCell ref="M9:AS9"/>
    <mergeCell ref="M22:AE22"/>
    <mergeCell ref="AB30:AD30"/>
    <mergeCell ref="AE30:AH30"/>
    <mergeCell ref="M31:U31"/>
    <mergeCell ref="Y2:AJ8"/>
    <mergeCell ref="E2:X2"/>
    <mergeCell ref="E4:X4"/>
    <mergeCell ref="E6:X6"/>
    <mergeCell ref="AN36:AR36"/>
    <mergeCell ref="B37:L37"/>
    <mergeCell ref="M46:U46"/>
    <mergeCell ref="V46:X46"/>
    <mergeCell ref="Y46:AA46"/>
    <mergeCell ref="AB46:AD46"/>
    <mergeCell ref="AE46:AH46"/>
    <mergeCell ref="B35:H36"/>
    <mergeCell ref="I35:Z35"/>
    <mergeCell ref="I36:Z36"/>
    <mergeCell ref="Y47:AA47"/>
    <mergeCell ref="AB47:AD47"/>
    <mergeCell ref="W39:X39"/>
    <mergeCell ref="Y39:Z39"/>
    <mergeCell ref="AA39:AB39"/>
    <mergeCell ref="AC39:AD39"/>
    <mergeCell ref="V40:W40"/>
    <mergeCell ref="X40:Y40"/>
    <mergeCell ref="Z40:AA40"/>
    <mergeCell ref="AB40:AC40"/>
    <mergeCell ref="B38:L38"/>
    <mergeCell ref="M47:U47"/>
    <mergeCell ref="V47:X47"/>
    <mergeCell ref="M39:N39"/>
    <mergeCell ref="O39:P39"/>
    <mergeCell ref="Q39:R39"/>
    <mergeCell ref="S39:T39"/>
    <mergeCell ref="E39:F39"/>
    <mergeCell ref="G39:H39"/>
    <mergeCell ref="I39:J39"/>
    <mergeCell ref="K39:L39"/>
    <mergeCell ref="AE39:AF39"/>
    <mergeCell ref="AG39:AH39"/>
    <mergeCell ref="U39:V39"/>
    <mergeCell ref="AI39:AJ39"/>
    <mergeCell ref="AK39:AL39"/>
    <mergeCell ref="AM39:AN39"/>
    <mergeCell ref="AO39:AP39"/>
    <mergeCell ref="AQ39:AR39"/>
    <mergeCell ref="B40:E42"/>
    <mergeCell ref="F40:G40"/>
    <mergeCell ref="H40:I40"/>
    <mergeCell ref="J40:K40"/>
    <mergeCell ref="L40:M40"/>
    <mergeCell ref="N40:O40"/>
    <mergeCell ref="P40:Q40"/>
    <mergeCell ref="R40:S40"/>
    <mergeCell ref="T40:U40"/>
    <mergeCell ref="AD40:AE40"/>
    <mergeCell ref="AF40:AG40"/>
    <mergeCell ref="AH40:AI40"/>
    <mergeCell ref="AJ40:AK40"/>
    <mergeCell ref="AL40:AM40"/>
    <mergeCell ref="AN40:AO40"/>
    <mergeCell ref="AP40:AQ40"/>
    <mergeCell ref="F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H41:AI41"/>
    <mergeCell ref="AJ41:AK41"/>
    <mergeCell ref="AL41:AM41"/>
    <mergeCell ref="AN41:AO41"/>
    <mergeCell ref="AP41:AQ41"/>
    <mergeCell ref="F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J42:AK42"/>
    <mergeCell ref="AL42:AM42"/>
    <mergeCell ref="AN42:AO42"/>
    <mergeCell ref="AP42:AQ42"/>
    <mergeCell ref="B43:E45"/>
    <mergeCell ref="F43:G43"/>
    <mergeCell ref="H43:I43"/>
    <mergeCell ref="J43:K43"/>
    <mergeCell ref="L43:M43"/>
    <mergeCell ref="N43:O43"/>
    <mergeCell ref="P43:Q43"/>
    <mergeCell ref="R43:S43"/>
    <mergeCell ref="T43:U43"/>
    <mergeCell ref="V43:W43"/>
    <mergeCell ref="X43:Y43"/>
    <mergeCell ref="AL43:AM43"/>
    <mergeCell ref="AN43:AO43"/>
    <mergeCell ref="Z43:AA43"/>
    <mergeCell ref="AB43:AC43"/>
    <mergeCell ref="AD43:AE43"/>
    <mergeCell ref="AF43:AG43"/>
    <mergeCell ref="T44:U44"/>
    <mergeCell ref="V44:W44"/>
    <mergeCell ref="AH43:AI43"/>
    <mergeCell ref="AJ43:AK43"/>
    <mergeCell ref="L44:M44"/>
    <mergeCell ref="N44:O44"/>
    <mergeCell ref="P44:Q44"/>
    <mergeCell ref="R44:S44"/>
    <mergeCell ref="M37:AE37"/>
    <mergeCell ref="AI46:AR46"/>
    <mergeCell ref="AF44:AG44"/>
    <mergeCell ref="AH44:AI44"/>
    <mergeCell ref="AJ44:AK44"/>
    <mergeCell ref="AL44:AM44"/>
    <mergeCell ref="X44:Y44"/>
    <mergeCell ref="Z44:AA44"/>
    <mergeCell ref="AB44:AC44"/>
    <mergeCell ref="AD44:AE44"/>
    <mergeCell ref="M38:AE38"/>
    <mergeCell ref="AI47:AR47"/>
    <mergeCell ref="B48:AR48"/>
    <mergeCell ref="B49:AR49"/>
    <mergeCell ref="AN44:AO44"/>
    <mergeCell ref="AP44:AQ44"/>
    <mergeCell ref="AP43:AQ43"/>
    <mergeCell ref="F44:G44"/>
    <mergeCell ref="H44:I44"/>
    <mergeCell ref="J44:K44"/>
    <mergeCell ref="AN51:AR51"/>
    <mergeCell ref="I52:Z52"/>
    <mergeCell ref="AA52:AM52"/>
    <mergeCell ref="AN52:AR52"/>
    <mergeCell ref="E55:F55"/>
    <mergeCell ref="G55:H55"/>
    <mergeCell ref="I55:J55"/>
    <mergeCell ref="K55:L55"/>
    <mergeCell ref="M55:N55"/>
    <mergeCell ref="O55:P55"/>
    <mergeCell ref="Q55:R55"/>
    <mergeCell ref="S55:T55"/>
    <mergeCell ref="U55:V55"/>
    <mergeCell ref="W55:X55"/>
    <mergeCell ref="Y55:Z55"/>
    <mergeCell ref="AA55:AB55"/>
    <mergeCell ref="AC55:AD55"/>
    <mergeCell ref="AE55:AF55"/>
    <mergeCell ref="AG55:AH55"/>
    <mergeCell ref="AI55:AJ55"/>
    <mergeCell ref="AK55:AL55"/>
    <mergeCell ref="AM55:AN55"/>
    <mergeCell ref="AO55:AP55"/>
    <mergeCell ref="AQ55:AR55"/>
    <mergeCell ref="B56:E58"/>
    <mergeCell ref="F56:G56"/>
    <mergeCell ref="H56:I56"/>
    <mergeCell ref="J56:K56"/>
    <mergeCell ref="F57:G57"/>
    <mergeCell ref="H57:I57"/>
    <mergeCell ref="J57:K57"/>
    <mergeCell ref="F58:G58"/>
    <mergeCell ref="H58:I58"/>
    <mergeCell ref="J58:K58"/>
    <mergeCell ref="L56:M56"/>
    <mergeCell ref="N56:O56"/>
    <mergeCell ref="P56:Q56"/>
    <mergeCell ref="R56:S56"/>
    <mergeCell ref="T56:U56"/>
    <mergeCell ref="V56:W56"/>
    <mergeCell ref="X56:Y56"/>
    <mergeCell ref="Z56:AA56"/>
    <mergeCell ref="AB56:AC56"/>
    <mergeCell ref="AD56:AE56"/>
    <mergeCell ref="AF56:AG56"/>
    <mergeCell ref="AH56:AI56"/>
    <mergeCell ref="AJ56:AK56"/>
    <mergeCell ref="AL56:AM56"/>
    <mergeCell ref="AN56:AO56"/>
    <mergeCell ref="AP56:AQ56"/>
    <mergeCell ref="L57:M57"/>
    <mergeCell ref="N57:O57"/>
    <mergeCell ref="P57:Q57"/>
    <mergeCell ref="R57:S57"/>
    <mergeCell ref="T57:U57"/>
    <mergeCell ref="V57:W57"/>
    <mergeCell ref="X57:Y57"/>
    <mergeCell ref="Z57:AA57"/>
    <mergeCell ref="AB57:AC57"/>
    <mergeCell ref="AD57:AE57"/>
    <mergeCell ref="AF57:AG57"/>
    <mergeCell ref="AH57:AI57"/>
    <mergeCell ref="AJ57:AK57"/>
    <mergeCell ref="AL57:AM57"/>
    <mergeCell ref="AN57:AO57"/>
    <mergeCell ref="AP57:AQ57"/>
    <mergeCell ref="L58:M58"/>
    <mergeCell ref="N58:O58"/>
    <mergeCell ref="P58:Q58"/>
    <mergeCell ref="R58:S58"/>
    <mergeCell ref="T58:U58"/>
    <mergeCell ref="V58:W58"/>
    <mergeCell ref="X58:Y58"/>
    <mergeCell ref="Z58:AA58"/>
    <mergeCell ref="AB58:AC58"/>
    <mergeCell ref="AD58:AE58"/>
    <mergeCell ref="AF58:AG58"/>
    <mergeCell ref="AH58:AI58"/>
    <mergeCell ref="AJ58:AK58"/>
    <mergeCell ref="AL58:AM58"/>
    <mergeCell ref="AN58:AO58"/>
    <mergeCell ref="AP58:AQ58"/>
    <mergeCell ref="B59:E61"/>
    <mergeCell ref="F59:G59"/>
    <mergeCell ref="H59:I59"/>
    <mergeCell ref="J59:K59"/>
    <mergeCell ref="F60:G60"/>
    <mergeCell ref="H60:I60"/>
    <mergeCell ref="J60:K60"/>
    <mergeCell ref="L59:M59"/>
    <mergeCell ref="N59:O59"/>
    <mergeCell ref="P59:Q59"/>
    <mergeCell ref="R59:S59"/>
    <mergeCell ref="T59:U59"/>
    <mergeCell ref="V59:W59"/>
    <mergeCell ref="X59:Y59"/>
    <mergeCell ref="Z59:AA59"/>
    <mergeCell ref="AB59:AC59"/>
    <mergeCell ref="AD59:AE59"/>
    <mergeCell ref="AF59:AG59"/>
    <mergeCell ref="AH59:AI59"/>
    <mergeCell ref="AJ59:AK59"/>
    <mergeCell ref="AL59:AM59"/>
    <mergeCell ref="AN59:AO59"/>
    <mergeCell ref="AP59:AQ59"/>
    <mergeCell ref="L60:M60"/>
    <mergeCell ref="N60:O60"/>
    <mergeCell ref="P60:Q60"/>
    <mergeCell ref="R60:S60"/>
    <mergeCell ref="T60:U60"/>
    <mergeCell ref="V60:W60"/>
    <mergeCell ref="X60:Y60"/>
    <mergeCell ref="Z60:AA60"/>
    <mergeCell ref="AB60:AC60"/>
    <mergeCell ref="AD60:AE60"/>
    <mergeCell ref="AF60:AG60"/>
    <mergeCell ref="AH60:AI60"/>
    <mergeCell ref="AJ60:AK60"/>
    <mergeCell ref="AL60:AM60"/>
    <mergeCell ref="AN60:AO60"/>
    <mergeCell ref="AP60:AQ60"/>
    <mergeCell ref="B63:L63"/>
    <mergeCell ref="M63:U63"/>
    <mergeCell ref="V63:X63"/>
    <mergeCell ref="Y63:AA63"/>
    <mergeCell ref="AI62:AR62"/>
    <mergeCell ref="AI63:AR63"/>
    <mergeCell ref="AB62:AD62"/>
    <mergeCell ref="AE62:AH62"/>
    <mergeCell ref="AB63:AD63"/>
    <mergeCell ref="B62:L62"/>
    <mergeCell ref="M62:U62"/>
    <mergeCell ref="V62:X62"/>
    <mergeCell ref="Y62:AA62"/>
    <mergeCell ref="B46:L46"/>
    <mergeCell ref="B47:L47"/>
    <mergeCell ref="M53:AE53"/>
    <mergeCell ref="M54:AE54"/>
    <mergeCell ref="B54:L54"/>
    <mergeCell ref="B53:L53"/>
    <mergeCell ref="B51:H52"/>
    <mergeCell ref="I51:Z51"/>
    <mergeCell ref="AA51:AM51"/>
    <mergeCell ref="AE47:AH47"/>
    <mergeCell ref="B70:L70"/>
    <mergeCell ref="B69:L69"/>
    <mergeCell ref="M69:AE69"/>
    <mergeCell ref="B64:AR64"/>
    <mergeCell ref="B65:AR65"/>
    <mergeCell ref="AA68:AM68"/>
    <mergeCell ref="I68:Z68"/>
    <mergeCell ref="M70:AE70"/>
    <mergeCell ref="E71:F71"/>
    <mergeCell ref="G71:H71"/>
    <mergeCell ref="I71:J71"/>
    <mergeCell ref="K71:L71"/>
    <mergeCell ref="M71:N71"/>
    <mergeCell ref="O71:P71"/>
    <mergeCell ref="Q71:R71"/>
    <mergeCell ref="S71:T71"/>
    <mergeCell ref="U71:V71"/>
    <mergeCell ref="W71:X71"/>
    <mergeCell ref="Y71:Z71"/>
    <mergeCell ref="AA71:AB71"/>
    <mergeCell ref="AC71:AD71"/>
    <mergeCell ref="AE71:AF71"/>
    <mergeCell ref="AG71:AH71"/>
    <mergeCell ref="AI71:AJ71"/>
    <mergeCell ref="AK71:AL71"/>
    <mergeCell ref="AM71:AN71"/>
    <mergeCell ref="AO71:AP71"/>
    <mergeCell ref="AQ71:AR71"/>
    <mergeCell ref="B72:E74"/>
    <mergeCell ref="F72:G72"/>
    <mergeCell ref="H72:I72"/>
    <mergeCell ref="J72:K72"/>
    <mergeCell ref="F73:G73"/>
    <mergeCell ref="H73:I73"/>
    <mergeCell ref="J73:K73"/>
    <mergeCell ref="F74:G74"/>
    <mergeCell ref="H74:I74"/>
    <mergeCell ref="J74:K74"/>
    <mergeCell ref="L72:M72"/>
    <mergeCell ref="N72:O72"/>
    <mergeCell ref="P72:Q72"/>
    <mergeCell ref="R72:S72"/>
    <mergeCell ref="T72:U72"/>
    <mergeCell ref="V72:W72"/>
    <mergeCell ref="X72:Y72"/>
    <mergeCell ref="Z72:AA72"/>
    <mergeCell ref="AB72:AC72"/>
    <mergeCell ref="AD72:AE72"/>
    <mergeCell ref="AF72:AG72"/>
    <mergeCell ref="AH72:AI72"/>
    <mergeCell ref="AJ72:AK72"/>
    <mergeCell ref="AL72:AM72"/>
    <mergeCell ref="AN72:AO72"/>
    <mergeCell ref="AP72:AQ72"/>
    <mergeCell ref="L73:M73"/>
    <mergeCell ref="N73:O73"/>
    <mergeCell ref="P73:Q73"/>
    <mergeCell ref="R73:S73"/>
    <mergeCell ref="T73:U73"/>
    <mergeCell ref="V73:W73"/>
    <mergeCell ref="X73:Y73"/>
    <mergeCell ref="Z73:AA73"/>
    <mergeCell ref="AB73:AC73"/>
    <mergeCell ref="AD73:AE73"/>
    <mergeCell ref="AF73:AG73"/>
    <mergeCell ref="AH73:AI73"/>
    <mergeCell ref="AJ73:AK73"/>
    <mergeCell ref="AL73:AM73"/>
    <mergeCell ref="AN73:AO73"/>
    <mergeCell ref="AP73:AQ73"/>
    <mergeCell ref="L74:M74"/>
    <mergeCell ref="N74:O74"/>
    <mergeCell ref="P74:Q74"/>
    <mergeCell ref="R74:S74"/>
    <mergeCell ref="T74:U74"/>
    <mergeCell ref="V74:W74"/>
    <mergeCell ref="X74:Y74"/>
    <mergeCell ref="Z74:AA74"/>
    <mergeCell ref="AB74:AC74"/>
    <mergeCell ref="AD74:AE74"/>
    <mergeCell ref="AF74:AG74"/>
    <mergeCell ref="AH74:AI74"/>
    <mergeCell ref="AJ74:AK74"/>
    <mergeCell ref="AL74:AM74"/>
    <mergeCell ref="AN74:AO74"/>
    <mergeCell ref="AP74:AQ74"/>
    <mergeCell ref="B75:E77"/>
    <mergeCell ref="F75:G75"/>
    <mergeCell ref="H75:I75"/>
    <mergeCell ref="J75:K75"/>
    <mergeCell ref="F76:G76"/>
    <mergeCell ref="H76:I76"/>
    <mergeCell ref="J76:K76"/>
    <mergeCell ref="L75:M75"/>
    <mergeCell ref="N75:O75"/>
    <mergeCell ref="P75:Q75"/>
    <mergeCell ref="R75:S75"/>
    <mergeCell ref="AN75:AO75"/>
    <mergeCell ref="AP75:AQ75"/>
    <mergeCell ref="AB75:AC75"/>
    <mergeCell ref="AD75:AE75"/>
    <mergeCell ref="AF75:AG75"/>
    <mergeCell ref="AH75:AI75"/>
    <mergeCell ref="AJ75:AK75"/>
    <mergeCell ref="AL75:AM75"/>
    <mergeCell ref="T75:U75"/>
    <mergeCell ref="V75:W75"/>
    <mergeCell ref="X75:Y75"/>
    <mergeCell ref="Z75:AA75"/>
    <mergeCell ref="AI79:AR79"/>
    <mergeCell ref="AJ76:AK76"/>
    <mergeCell ref="AL76:AM76"/>
    <mergeCell ref="AN76:AO76"/>
    <mergeCell ref="AP76:AQ76"/>
    <mergeCell ref="AH76:AI76"/>
    <mergeCell ref="AI78:AR78"/>
    <mergeCell ref="Z76:AA76"/>
    <mergeCell ref="L76:M76"/>
    <mergeCell ref="N76:O76"/>
    <mergeCell ref="AB76:AC76"/>
    <mergeCell ref="P76:Q76"/>
    <mergeCell ref="R76:S76"/>
    <mergeCell ref="T76:U76"/>
    <mergeCell ref="V76:W76"/>
    <mergeCell ref="X76:Y76"/>
    <mergeCell ref="B95:E95"/>
    <mergeCell ref="F95:AR95"/>
    <mergeCell ref="B98:AR99"/>
    <mergeCell ref="AN67:AR67"/>
    <mergeCell ref="AA67:AM67"/>
    <mergeCell ref="I67:Z67"/>
    <mergeCell ref="B67:H68"/>
    <mergeCell ref="B80:AR80"/>
    <mergeCell ref="B81:AR81"/>
    <mergeCell ref="AN68:AR68"/>
    <mergeCell ref="B93:M93"/>
    <mergeCell ref="N93:Q93"/>
    <mergeCell ref="R93:U93"/>
    <mergeCell ref="V93:AR93"/>
    <mergeCell ref="V84:AR84"/>
    <mergeCell ref="V85:AR85"/>
    <mergeCell ref="R84:U84"/>
    <mergeCell ref="R85:U85"/>
    <mergeCell ref="N84:Q84"/>
    <mergeCell ref="N85:Q85"/>
    <mergeCell ref="B84:M84"/>
    <mergeCell ref="B85:M85"/>
    <mergeCell ref="B86:M86"/>
    <mergeCell ref="N86:Q86"/>
    <mergeCell ref="R86:U86"/>
    <mergeCell ref="V86:AR86"/>
    <mergeCell ref="B87:M87"/>
    <mergeCell ref="N87:Q87"/>
    <mergeCell ref="R87:U87"/>
    <mergeCell ref="V87:AR87"/>
    <mergeCell ref="B88:M88"/>
    <mergeCell ref="N88:Q88"/>
    <mergeCell ref="R88:U88"/>
    <mergeCell ref="V88:AR88"/>
    <mergeCell ref="B89:M89"/>
    <mergeCell ref="N89:Q89"/>
    <mergeCell ref="R89:U89"/>
    <mergeCell ref="V89:AR89"/>
    <mergeCell ref="B90:M90"/>
    <mergeCell ref="N90:Q90"/>
    <mergeCell ref="R90:U90"/>
    <mergeCell ref="V90:AR90"/>
    <mergeCell ref="B91:M91"/>
    <mergeCell ref="N91:Q91"/>
    <mergeCell ref="R91:U91"/>
    <mergeCell ref="V91:AR91"/>
    <mergeCell ref="B92:M92"/>
    <mergeCell ref="N92:Q92"/>
    <mergeCell ref="R92:U92"/>
    <mergeCell ref="V92:AR92"/>
    <mergeCell ref="B78:L78"/>
    <mergeCell ref="M78:U78"/>
    <mergeCell ref="V78:X78"/>
    <mergeCell ref="Y78:AA78"/>
    <mergeCell ref="AB78:AD78"/>
    <mergeCell ref="AE78:AH78"/>
    <mergeCell ref="AD76:AE76"/>
    <mergeCell ref="AF76:AG76"/>
    <mergeCell ref="B79:L79"/>
    <mergeCell ref="M79:U79"/>
    <mergeCell ref="V79:X79"/>
    <mergeCell ref="Y79:AA79"/>
    <mergeCell ref="AB79:AD79"/>
    <mergeCell ref="AE79:AH79"/>
    <mergeCell ref="AF21:AR21"/>
    <mergeCell ref="AF22:AR22"/>
    <mergeCell ref="AF37:AR37"/>
    <mergeCell ref="AF38:AR38"/>
    <mergeCell ref="AF53:AR53"/>
    <mergeCell ref="AF54:AR54"/>
    <mergeCell ref="AF69:AR69"/>
    <mergeCell ref="AF70:AR70"/>
  </mergeCells>
  <conditionalFormatting sqref="L41 J41 L57 F25 J57 T28 H259 AP259 AN259 AL259 AJ259 AH259 AF259 AD259 AB259 Z259 X259 V259 T259 R259 P259 N259 L259 J259 F259 AP256 AN256 AL256 AJ256 AH256 AF256 AD256 AB256 Z256 X256 V256 T256 R256 P256 N256 L256 J256 F256 H256 H25 P28 AP28 X28 AB28 Z28 H28 AF28 AL28 AJ28 AH28 AD28 AN28 N28 L28 J28 F28 V28 R28 AP25 AN25 AL25 AJ25 AH25 AF25 AD25 AB25 Z25 X25 V25 T25 R25 P25 N25 L25 J25 F41 T44 H41 P44 AP44 X44 AB44 Z44 H44 AF44 AL44 AJ44 AH44 AD44 AN44 N44 L44 J44 F44 V44 R44 AP41 AN41 AL41 AJ41 AH41 AF41 AD41 AB41 Z41 X41 V41 T41 R41 P41 N41 F57 T60 H57 P60 AP60 X60 AB60 Z60 H60 AF60 AL60 AJ60 AH60 AD60 AN60 N60 L60 J60 F60 V60 R60 AP57 AN57 AL57 AJ57 AH57 AF57 AD57 AB57 Z57 X57 V57 T57 R57 P57 N57 F73 T76 H73 P76 AP76 X76 AB76 Z76 H76 AF76 AL76 AJ76 AH76 AD76 AN76 N76 L76 J76 F76 V76 R76 AP73 AN73 AL73 AJ73 AH73 AF73 AD73 AB73 Z73 X73 V73 T73 R73 P73 N73 L73 J73">
    <cfRule type="cellIs" priority="1" dxfId="0" operator="greaterThanOrEqual" stopIfTrue="1">
      <formula>G$23</formula>
    </cfRule>
  </conditionalFormatting>
  <dataValidations count="10">
    <dataValidation type="list" allowBlank="1" showErrorMessage="1" sqref="I101">
      <formula1>$D$101:$D$319</formula1>
      <formula2>0</formula2>
    </dataValidation>
    <dataValidation type="list" allowBlank="1" showInputMessage="1" showErrorMessage="1" sqref="AT1:AU1">
      <formula1>$K$119:$K$125</formula1>
    </dataValidation>
    <dataValidation type="list" allowBlank="1" showErrorMessage="1" sqref="AT2:AU2">
      <formula1>$K$104:$K$109</formula1>
    </dataValidation>
    <dataValidation type="list" allowBlank="1" showErrorMessage="1" sqref="F95:AR95">
      <formula1>$L$104:$L$114</formula1>
    </dataValidation>
    <dataValidation type="list" allowBlank="1" showErrorMessage="1" sqref="E10:L10">
      <formula1>$B$104:$B$117</formula1>
    </dataValidation>
    <dataValidation type="list" allowBlank="1" showErrorMessage="1" sqref="I20:Z20 I68:Z68 I52:Z52 I36:Z36">
      <formula1>$E$104:$E$249</formula1>
    </dataValidation>
    <dataValidation type="list" allowBlank="1" showErrorMessage="1" sqref="B85:M93">
      <formula1>$C$104:$C$249</formula1>
    </dataValidation>
    <dataValidation type="list" allowBlank="1" showInputMessage="1" showErrorMessage="1" sqref="AI31:AR31">
      <formula1>$Q$104:$Q$111</formula1>
    </dataValidation>
    <dataValidation type="list" allowBlank="1" showInputMessage="1" showErrorMessage="1" sqref="AI47:AR47">
      <formula1>$T$104:$T$108</formula1>
    </dataValidation>
    <dataValidation type="list" allowBlank="1" showInputMessage="1" showErrorMessage="1" sqref="AI63:AR63">
      <formula1>$W$104:$W$106</formula1>
    </dataValidation>
  </dataValidations>
  <printOptions/>
  <pageMargins left="0.75" right="0.75" top="1" bottom="1" header="0.512" footer="0.512"/>
  <pageSetup horizontalDpi="600" verticalDpi="600" orientation="portrait" paperSize="9" scale="99" r:id="rId2"/>
  <colBreaks count="1" manualBreakCount="1">
    <brk id="47" max="65535" man="1"/>
  </colBreaks>
  <drawing r:id="rId1"/>
</worksheet>
</file>

<file path=xl/worksheets/sheet14.xml><?xml version="1.0" encoding="utf-8"?>
<worksheet xmlns="http://schemas.openxmlformats.org/spreadsheetml/2006/main" xmlns:r="http://schemas.openxmlformats.org/officeDocument/2006/relationships">
  <sheetPr codeName="Sheet29"/>
  <dimension ref="A1:N213"/>
  <sheetViews>
    <sheetView zoomScaleSheetLayoutView="100" workbookViewId="0" topLeftCell="A1">
      <selection activeCell="B49" sqref="B49:C49"/>
    </sheetView>
  </sheetViews>
  <sheetFormatPr defaultColWidth="9.00390625" defaultRowHeight="13.5"/>
  <cols>
    <col min="1" max="1" width="2.125" style="16" customWidth="1"/>
    <col min="2" max="2" width="4.625" style="16" customWidth="1"/>
    <col min="3" max="3" width="13.125" style="16" customWidth="1"/>
    <col min="4" max="4" width="2.125" style="16" customWidth="1"/>
    <col min="5" max="5" width="6.00390625" style="16" customWidth="1"/>
    <col min="6" max="6" width="6.25390625" style="16" customWidth="1"/>
    <col min="7" max="7" width="5.875" style="16" customWidth="1"/>
    <col min="8" max="8" width="7.50390625" style="16" customWidth="1"/>
    <col min="9" max="9" width="7.875" style="16" customWidth="1"/>
    <col min="10" max="10" width="13.375" style="16" customWidth="1"/>
    <col min="11" max="12" width="5.875" style="16" customWidth="1"/>
    <col min="13" max="16384" width="3.125" style="16" customWidth="1"/>
  </cols>
  <sheetData>
    <row r="1" spans="1:13" ht="18.75" customHeight="1">
      <c r="A1" s="17"/>
      <c r="B1" s="67" t="s">
        <v>597</v>
      </c>
      <c r="C1" s="42"/>
      <c r="D1" s="42"/>
      <c r="E1" s="42"/>
      <c r="F1" s="42"/>
      <c r="G1" s="42"/>
      <c r="H1" s="42"/>
      <c r="I1" s="42"/>
      <c r="J1" s="42"/>
      <c r="K1" s="68" t="s">
        <v>88</v>
      </c>
      <c r="L1" s="273" t="s">
        <v>595</v>
      </c>
      <c r="M1" s="274"/>
    </row>
    <row r="2" spans="1:13" ht="18.75" customHeight="1">
      <c r="A2" s="19"/>
      <c r="B2" s="20" t="s">
        <v>114</v>
      </c>
      <c r="C2" s="272"/>
      <c r="D2" s="272"/>
      <c r="E2" s="272"/>
      <c r="F2" s="272"/>
      <c r="G2" s="272"/>
      <c r="H2" s="52"/>
      <c r="I2" s="275"/>
      <c r="J2" s="275"/>
      <c r="K2" s="275"/>
      <c r="L2" s="203" t="s">
        <v>115</v>
      </c>
      <c r="M2" s="203"/>
    </row>
    <row r="3" spans="1:13" ht="3.75" customHeight="1">
      <c r="A3" s="19"/>
      <c r="B3" s="21"/>
      <c r="C3" s="51"/>
      <c r="D3" s="51"/>
      <c r="E3" s="51"/>
      <c r="F3" s="51"/>
      <c r="G3" s="51"/>
      <c r="H3" s="52"/>
      <c r="I3" s="275"/>
      <c r="J3" s="275"/>
      <c r="K3" s="275"/>
      <c r="L3" s="22"/>
      <c r="M3" s="23"/>
    </row>
    <row r="4" spans="1:13" ht="18.75" customHeight="1">
      <c r="A4" s="19"/>
      <c r="B4" s="20" t="s">
        <v>116</v>
      </c>
      <c r="C4" s="272"/>
      <c r="D4" s="272"/>
      <c r="E4" s="272"/>
      <c r="F4" s="272"/>
      <c r="G4" s="272"/>
      <c r="H4" s="52"/>
      <c r="I4" s="275"/>
      <c r="J4" s="275"/>
      <c r="K4" s="275"/>
      <c r="L4" s="22"/>
      <c r="M4" s="23"/>
    </row>
    <row r="5" spans="1:13" ht="3.75" customHeight="1">
      <c r="A5" s="19"/>
      <c r="B5" s="21"/>
      <c r="C5" s="51"/>
      <c r="D5" s="51"/>
      <c r="E5" s="51"/>
      <c r="F5" s="51"/>
      <c r="G5" s="51"/>
      <c r="H5" s="52"/>
      <c r="I5" s="275"/>
      <c r="J5" s="275"/>
      <c r="K5" s="275"/>
      <c r="L5" s="22"/>
      <c r="M5" s="23"/>
    </row>
    <row r="6" spans="1:13" ht="50.25" customHeight="1">
      <c r="A6" s="19"/>
      <c r="B6" s="24" t="s">
        <v>465</v>
      </c>
      <c r="C6" s="275"/>
      <c r="D6" s="275"/>
      <c r="E6" s="275"/>
      <c r="F6" s="275"/>
      <c r="G6" s="275"/>
      <c r="H6" s="52"/>
      <c r="I6" s="275"/>
      <c r="J6" s="275"/>
      <c r="K6" s="275"/>
      <c r="L6" s="22"/>
      <c r="M6" s="23"/>
    </row>
    <row r="7" spans="1:13" ht="6.75" customHeight="1">
      <c r="A7" s="19"/>
      <c r="L7" s="22"/>
      <c r="M7" s="23"/>
    </row>
    <row r="8" spans="1:13" ht="13.5">
      <c r="A8" s="19"/>
      <c r="B8" s="25" t="s">
        <v>117</v>
      </c>
      <c r="C8" s="25"/>
      <c r="L8" s="22"/>
      <c r="M8" s="23"/>
    </row>
    <row r="9" spans="1:13" ht="9.75" customHeight="1">
      <c r="A9" s="19"/>
      <c r="B9" s="270" t="s">
        <v>118</v>
      </c>
      <c r="C9" s="50" t="s">
        <v>432</v>
      </c>
      <c r="D9" s="256" t="s">
        <v>119</v>
      </c>
      <c r="E9" s="256"/>
      <c r="F9" s="48"/>
      <c r="G9" s="48"/>
      <c r="H9" s="48"/>
      <c r="I9" s="48"/>
      <c r="J9" s="48"/>
      <c r="K9" s="49"/>
      <c r="L9" s="26" t="s">
        <v>464</v>
      </c>
      <c r="M9" s="23"/>
    </row>
    <row r="10" spans="1:13" ht="19.5" customHeight="1">
      <c r="A10" s="19"/>
      <c r="B10" s="270"/>
      <c r="C10" s="53" t="s">
        <v>435</v>
      </c>
      <c r="D10" s="212" t="str">
        <f ca="1">IF(C10="","",VLOOKUP(C10,INDIRECT(CONCATENATE($J$75,"属性",$J$80,"$B$3:$m$146")),3,0))</f>
        <v>普通の人間です。</v>
      </c>
      <c r="E10" s="212"/>
      <c r="F10" s="212"/>
      <c r="G10" s="212"/>
      <c r="H10" s="212"/>
      <c r="I10" s="212"/>
      <c r="J10" s="212"/>
      <c r="K10" s="253"/>
      <c r="L10" s="28">
        <f ca="1">IF(C10="","",VLOOKUP(C10,INDIRECT(CONCATENATE($J$75,"属性",$J$80,"$B$3:$m$146")),2,0))</f>
        <v>0</v>
      </c>
      <c r="M10" s="23"/>
    </row>
    <row r="11" spans="1:13" ht="3.75" customHeight="1">
      <c r="A11" s="19"/>
      <c r="C11" s="18"/>
      <c r="D11" s="212"/>
      <c r="E11" s="212"/>
      <c r="F11" s="212"/>
      <c r="G11" s="212"/>
      <c r="H11" s="212"/>
      <c r="I11" s="212"/>
      <c r="J11" s="212"/>
      <c r="K11" s="253"/>
      <c r="L11" s="22"/>
      <c r="M11" s="23"/>
    </row>
    <row r="12" spans="1:13" ht="11.25" customHeight="1">
      <c r="A12" s="19"/>
      <c r="B12" s="270" t="s">
        <v>120</v>
      </c>
      <c r="C12" s="50" t="s">
        <v>121</v>
      </c>
      <c r="D12" s="212"/>
      <c r="E12" s="212"/>
      <c r="F12" s="212"/>
      <c r="G12" s="212"/>
      <c r="H12" s="212"/>
      <c r="I12" s="212"/>
      <c r="J12" s="212"/>
      <c r="K12" s="253"/>
      <c r="L12" s="22"/>
      <c r="M12" s="23"/>
    </row>
    <row r="13" spans="1:13" ht="18.75" customHeight="1">
      <c r="A13" s="19"/>
      <c r="B13" s="270"/>
      <c r="C13" s="29">
        <f>IF(COUNTIF($B$49:$C$57,"頑丈")=1,2,IF(COUNTIF($B$49:$C$57,"病弱")=1,-1,0))+6+IF(COUNTIF($C$10:$C$10,"少女少年")=1,1,0)</f>
        <v>6</v>
      </c>
      <c r="D13" s="212"/>
      <c r="E13" s="212"/>
      <c r="F13" s="212"/>
      <c r="G13" s="212"/>
      <c r="H13" s="212"/>
      <c r="I13" s="212"/>
      <c r="J13" s="212"/>
      <c r="K13" s="253"/>
      <c r="L13" s="22"/>
      <c r="M13" s="23"/>
    </row>
    <row r="14" spans="1:13" ht="3.75" customHeight="1">
      <c r="A14" s="19"/>
      <c r="C14" s="23"/>
      <c r="D14" s="212"/>
      <c r="E14" s="212"/>
      <c r="F14" s="212"/>
      <c r="G14" s="212"/>
      <c r="H14" s="212"/>
      <c r="I14" s="212"/>
      <c r="J14" s="212"/>
      <c r="K14" s="253"/>
      <c r="L14" s="22"/>
      <c r="M14" s="23"/>
    </row>
    <row r="15" spans="1:13" ht="12.75" customHeight="1">
      <c r="A15" s="19"/>
      <c r="B15" s="270" t="s">
        <v>122</v>
      </c>
      <c r="C15" s="50" t="s">
        <v>121</v>
      </c>
      <c r="D15" s="212"/>
      <c r="E15" s="212"/>
      <c r="F15" s="212"/>
      <c r="G15" s="212"/>
      <c r="H15" s="212"/>
      <c r="I15" s="212"/>
      <c r="J15" s="212"/>
      <c r="K15" s="253"/>
      <c r="L15" s="22"/>
      <c r="M15" s="23"/>
    </row>
    <row r="16" spans="1:13" ht="18" customHeight="1">
      <c r="A16" s="19"/>
      <c r="B16" s="270"/>
      <c r="C16" s="29">
        <v>3</v>
      </c>
      <c r="D16" s="254"/>
      <c r="E16" s="254"/>
      <c r="F16" s="254"/>
      <c r="G16" s="254"/>
      <c r="H16" s="254"/>
      <c r="I16" s="254"/>
      <c r="J16" s="254"/>
      <c r="K16" s="255"/>
      <c r="L16" s="22"/>
      <c r="M16" s="23"/>
    </row>
    <row r="17" spans="1:13" ht="4.5" customHeight="1">
      <c r="A17" s="19"/>
      <c r="L17" s="22"/>
      <c r="M17" s="23"/>
    </row>
    <row r="18" spans="1:13" ht="13.5">
      <c r="A18" s="19"/>
      <c r="B18" s="25" t="s">
        <v>123</v>
      </c>
      <c r="C18" s="25"/>
      <c r="L18" s="22"/>
      <c r="M18" s="23"/>
    </row>
    <row r="19" spans="1:13" s="21" customFormat="1" ht="10.5" customHeight="1">
      <c r="A19" s="30"/>
      <c r="B19" s="267" t="s">
        <v>124</v>
      </c>
      <c r="C19" s="264" t="s">
        <v>432</v>
      </c>
      <c r="D19" s="264"/>
      <c r="E19" s="264"/>
      <c r="F19" s="264"/>
      <c r="G19" s="264" t="s">
        <v>125</v>
      </c>
      <c r="H19" s="264"/>
      <c r="I19" s="264"/>
      <c r="J19" s="31" t="s">
        <v>457</v>
      </c>
      <c r="K19" s="73" t="s">
        <v>463</v>
      </c>
      <c r="L19" s="32" t="s">
        <v>464</v>
      </c>
      <c r="M19" s="33"/>
    </row>
    <row r="20" spans="1:13" s="21" customFormat="1" ht="20.25" customHeight="1">
      <c r="A20" s="30"/>
      <c r="B20" s="267"/>
      <c r="C20" s="268"/>
      <c r="D20" s="268"/>
      <c r="E20" s="268"/>
      <c r="F20" s="268"/>
      <c r="G20" s="269">
        <f ca="1">IF(C20="","",VLOOKUP(C20,INDIRECT(CONCATENATE($J$75,"装備",$J$80,"$B$3:$m$146")),3,0))</f>
      </c>
      <c r="H20" s="269"/>
      <c r="I20" s="269"/>
      <c r="J20" s="34">
        <f ca="1">IF(C20="","",VLOOKUP(C20,INDIRECT(CONCATENATE($J$75,"装備",$J$80,"$B$3:$m$146")),4,0))</f>
      </c>
      <c r="K20" s="35">
        <f ca="1">IF(C20="","",VLOOKUP(C20,INDIRECT(CONCATENATE($J$75,"装備",$J$80,"$B$3:$m$146")),10,0))</f>
      </c>
      <c r="L20" s="28">
        <f ca="1">IF(C20="","",VLOOKUP(C20,INDIRECT(CONCATENATE($J$75,"装備",$J$80,"$B$3:$m$146")),11,0))</f>
      </c>
      <c r="M20" s="33"/>
    </row>
    <row r="21" spans="1:13" s="21" customFormat="1" ht="11.25" customHeight="1">
      <c r="A21" s="30"/>
      <c r="B21" s="267"/>
      <c r="C21" s="264" t="s">
        <v>126</v>
      </c>
      <c r="D21" s="264"/>
      <c r="E21" s="31" t="s">
        <v>459</v>
      </c>
      <c r="F21" s="133" t="s">
        <v>460</v>
      </c>
      <c r="G21" s="137" t="s">
        <v>1</v>
      </c>
      <c r="H21" s="135" t="s">
        <v>462</v>
      </c>
      <c r="I21" s="264" t="s">
        <v>0</v>
      </c>
      <c r="J21" s="264"/>
      <c r="L21" s="36"/>
      <c r="M21" s="33"/>
    </row>
    <row r="22" spans="1:13" s="21" customFormat="1" ht="15.75" customHeight="1">
      <c r="A22" s="30"/>
      <c r="B22" s="267"/>
      <c r="C22" s="269">
        <f ca="1">IF(C20="","",VLOOKUP(C20,INDIRECT(CONCATENATE($J$75,"装備",$J$80,"$B$3:$m$146")),5,0))</f>
      </c>
      <c r="D22" s="269"/>
      <c r="E22" s="34">
        <f ca="1">IF(C20="","",VLOOKUP(C20,INDIRECT(CONCATENATE($J$75,"装備",$J$80,"$B$3:$m$146")),6,0))</f>
      </c>
      <c r="F22" s="134">
        <f ca="1">IF(C20="","",VLOOKUP(C20,INDIRECT(CONCATENATE($J$75,"装備",$J$80,"$B$3:$m$146")),7,0))</f>
      </c>
      <c r="G22" s="138">
        <f ca="1">IF(C20="","",VLOOKUP(C20,INDIRECT(CONCATENATE($J$75,"装備",$J$80,"$B$3:$m$146")),8,0))</f>
      </c>
      <c r="H22" s="136">
        <f ca="1">IF(C20="","",VLOOKUP(C20,INDIRECT(CONCATENATE($J$75,"装備",$J$80,"$B$3:$m$146")),9,0))</f>
      </c>
      <c r="I22" s="266">
        <f ca="1">IF(C20="","",VLOOKUP(C20,INDIRECT(CONCATENATE($J$75,"装備",$J$80,"$B$3:$m$146")),2,0))</f>
      </c>
      <c r="J22" s="266"/>
      <c r="L22" s="36"/>
      <c r="M22" s="33"/>
    </row>
    <row r="23" spans="1:13" s="21" customFormat="1" ht="12" customHeight="1">
      <c r="A23" s="30"/>
      <c r="B23" s="267"/>
      <c r="C23" s="265" t="s">
        <v>465</v>
      </c>
      <c r="D23" s="265"/>
      <c r="E23" s="265"/>
      <c r="F23" s="265"/>
      <c r="G23" s="271"/>
      <c r="H23" s="265"/>
      <c r="I23" s="265"/>
      <c r="J23" s="265"/>
      <c r="L23" s="36"/>
      <c r="M23" s="33"/>
    </row>
    <row r="24" spans="1:13" s="21" customFormat="1" ht="23.25" customHeight="1">
      <c r="A24" s="30"/>
      <c r="B24" s="267"/>
      <c r="C24" s="263">
        <f ca="1">IF(C20="","",VLOOKUP(C20,INDIRECT(CONCATENATE($J$75,"装備",$J$80,"$B$3:$m$146")),12,0))</f>
      </c>
      <c r="D24" s="263"/>
      <c r="E24" s="263"/>
      <c r="F24" s="263"/>
      <c r="G24" s="263"/>
      <c r="H24" s="263"/>
      <c r="I24" s="263"/>
      <c r="J24" s="263"/>
      <c r="L24" s="36"/>
      <c r="M24" s="33"/>
    </row>
    <row r="25" spans="1:13" s="21" customFormat="1" ht="5.25" customHeight="1">
      <c r="A25" s="30"/>
      <c r="L25" s="36"/>
      <c r="M25" s="33"/>
    </row>
    <row r="26" spans="1:13" s="21" customFormat="1" ht="10.5" customHeight="1">
      <c r="A26" s="30"/>
      <c r="B26" s="267" t="s">
        <v>127</v>
      </c>
      <c r="C26" s="264" t="s">
        <v>432</v>
      </c>
      <c r="D26" s="264"/>
      <c r="E26" s="264"/>
      <c r="F26" s="264"/>
      <c r="G26" s="264" t="s">
        <v>125</v>
      </c>
      <c r="H26" s="264"/>
      <c r="I26" s="264"/>
      <c r="J26" s="31" t="s">
        <v>457</v>
      </c>
      <c r="K26" s="73" t="s">
        <v>463</v>
      </c>
      <c r="L26" s="32" t="s">
        <v>464</v>
      </c>
      <c r="M26" s="33"/>
    </row>
    <row r="27" spans="1:13" s="21" customFormat="1" ht="16.5" customHeight="1">
      <c r="A27" s="30"/>
      <c r="B27" s="267"/>
      <c r="C27" s="268"/>
      <c r="D27" s="268"/>
      <c r="E27" s="268"/>
      <c r="F27" s="268"/>
      <c r="G27" s="269">
        <f ca="1">IF(C27="","",VLOOKUP(C27,INDIRECT(CONCATENATE($J$75,"装備",$J$80,"$B$3:$m$146")),3,0))</f>
      </c>
      <c r="H27" s="269"/>
      <c r="I27" s="269"/>
      <c r="J27" s="34">
        <f ca="1">IF(C27="","",VLOOKUP(C27,INDIRECT(CONCATENATE($J$75,"装備",$J$80,"$B$3:$m$146")),4,0))</f>
      </c>
      <c r="K27" s="35">
        <f ca="1">IF(C27="","",VLOOKUP(C27,INDIRECT(CONCATENATE($J$75,"装備",$J$80,"$B$3:$m$146")),10,0))</f>
      </c>
      <c r="L27" s="28">
        <f ca="1">IF(C27="","",VLOOKUP(C27,INDIRECT(CONCATENATE($J$75,"装備",$J$80,"$B$3:$m$146")),11,0))</f>
      </c>
      <c r="M27" s="33"/>
    </row>
    <row r="28" spans="1:13" s="21" customFormat="1" ht="10.5" customHeight="1">
      <c r="A28" s="30"/>
      <c r="B28" s="267"/>
      <c r="C28" s="264" t="s">
        <v>126</v>
      </c>
      <c r="D28" s="264"/>
      <c r="E28" s="31" t="s">
        <v>459</v>
      </c>
      <c r="F28" s="31" t="s">
        <v>460</v>
      </c>
      <c r="G28" s="76" t="s">
        <v>1</v>
      </c>
      <c r="H28" s="31" t="s">
        <v>462</v>
      </c>
      <c r="I28" s="264" t="s">
        <v>0</v>
      </c>
      <c r="J28" s="264"/>
      <c r="L28" s="36"/>
      <c r="M28" s="33"/>
    </row>
    <row r="29" spans="1:13" s="21" customFormat="1" ht="18" customHeight="1">
      <c r="A29" s="30"/>
      <c r="B29" s="267"/>
      <c r="C29" s="269">
        <f ca="1">IF(C27="","",VLOOKUP(C27,INDIRECT(CONCATENATE($J$75,"装備",$J$80,"$B$3:$m$146")),5,0))</f>
      </c>
      <c r="D29" s="269"/>
      <c r="E29" s="34">
        <f ca="1">IF(C27="","",VLOOKUP(C27,INDIRECT(CONCATENATE($J$75,"装備",$J$80,"$B$3:$m$146")),6,0))</f>
      </c>
      <c r="F29" s="34">
        <f ca="1">IF(C27="","",VLOOKUP(C27,INDIRECT(CONCATENATE($J$75,"装備",$J$80,"$B$3:$m$146")),7,0))</f>
      </c>
      <c r="G29" s="21">
        <f ca="1">IF(C27="","",VLOOKUP(C27,INDIRECT(CONCATENATE($J$75,"装備",$J$80,"$B$3:$m$146")),8,0))</f>
      </c>
      <c r="H29" s="35">
        <f ca="1">IF(C27="","",VLOOKUP(C27,INDIRECT(CONCATENATE($J$75,"装備",$J$80,"$B$3:$m$146")),9,0))</f>
      </c>
      <c r="I29" s="266">
        <f ca="1">IF(C27="","",VLOOKUP(C27,INDIRECT(CONCATENATE($J$75,"装備",$J$80,"$B$3:$m$146")),2,0))</f>
      </c>
      <c r="J29" s="266"/>
      <c r="L29" s="36"/>
      <c r="M29" s="33"/>
    </row>
    <row r="30" spans="1:13" s="21" customFormat="1" ht="11.25" customHeight="1">
      <c r="A30" s="30"/>
      <c r="B30" s="267"/>
      <c r="C30" s="265" t="s">
        <v>465</v>
      </c>
      <c r="D30" s="265"/>
      <c r="E30" s="265"/>
      <c r="F30" s="265"/>
      <c r="G30" s="265"/>
      <c r="H30" s="265"/>
      <c r="I30" s="265"/>
      <c r="J30" s="265"/>
      <c r="L30" s="36"/>
      <c r="M30" s="33"/>
    </row>
    <row r="31" spans="1:13" s="21" customFormat="1" ht="18.75" customHeight="1">
      <c r="A31" s="30"/>
      <c r="B31" s="267"/>
      <c r="C31" s="263">
        <f ca="1">IF(C27="","",VLOOKUP(C27,INDIRECT(CONCATENATE($J$75,"装備",$J$80,"$B$3:$m$146")),12,0))</f>
      </c>
      <c r="D31" s="263"/>
      <c r="E31" s="263"/>
      <c r="F31" s="263"/>
      <c r="G31" s="263"/>
      <c r="H31" s="263"/>
      <c r="I31" s="263"/>
      <c r="J31" s="263"/>
      <c r="L31" s="36"/>
      <c r="M31" s="33"/>
    </row>
    <row r="32" spans="1:13" s="21" customFormat="1" ht="3.75" customHeight="1">
      <c r="A32" s="30"/>
      <c r="B32" s="37"/>
      <c r="C32" s="37"/>
      <c r="L32" s="36"/>
      <c r="M32" s="33"/>
    </row>
    <row r="33" spans="1:13" s="21" customFormat="1" ht="10.5" customHeight="1">
      <c r="A33" s="30"/>
      <c r="B33" s="267" t="s">
        <v>128</v>
      </c>
      <c r="C33" s="264" t="s">
        <v>432</v>
      </c>
      <c r="D33" s="264"/>
      <c r="E33" s="264"/>
      <c r="F33" s="264"/>
      <c r="G33" s="264" t="s">
        <v>125</v>
      </c>
      <c r="H33" s="264"/>
      <c r="I33" s="264"/>
      <c r="J33" s="31" t="s">
        <v>457</v>
      </c>
      <c r="K33" s="73" t="s">
        <v>463</v>
      </c>
      <c r="L33" s="32" t="s">
        <v>464</v>
      </c>
      <c r="M33" s="33"/>
    </row>
    <row r="34" spans="1:13" s="21" customFormat="1" ht="20.25" customHeight="1">
      <c r="A34" s="30"/>
      <c r="B34" s="267"/>
      <c r="C34" s="268"/>
      <c r="D34" s="268"/>
      <c r="E34" s="268"/>
      <c r="F34" s="268"/>
      <c r="G34" s="269">
        <f ca="1">IF(C34="","",VLOOKUP(C34,INDIRECT(CONCATENATE($J$75,"装備",$J$80,"$B$3:$m$146")),3,0))</f>
      </c>
      <c r="H34" s="269"/>
      <c r="I34" s="269"/>
      <c r="J34" s="34">
        <f ca="1">IF(C34="","",VLOOKUP(C34,INDIRECT(CONCATENATE($J$75,"装備",$J$80,"$B$3:$m$146")),4,0))</f>
      </c>
      <c r="K34" s="35">
        <f ca="1">IF(C34="","",VLOOKUP(C34,INDIRECT(CONCATENATE($J$75,"装備",$J$80,"$B$3:$m$146")),10,0))</f>
      </c>
      <c r="L34" s="28">
        <f ca="1">IF(C34="","",VLOOKUP(C34,INDIRECT(CONCATENATE($J$75,"装備",$J$80,"$B$3:$m$146")),11,0))</f>
      </c>
      <c r="M34" s="33"/>
    </row>
    <row r="35" spans="1:13" s="21" customFormat="1" ht="10.5" customHeight="1">
      <c r="A35" s="30"/>
      <c r="B35" s="267"/>
      <c r="C35" s="264" t="s">
        <v>126</v>
      </c>
      <c r="D35" s="264"/>
      <c r="E35" s="31" t="s">
        <v>459</v>
      </c>
      <c r="F35" s="31" t="s">
        <v>460</v>
      </c>
      <c r="G35" s="76" t="s">
        <v>1</v>
      </c>
      <c r="H35" s="31" t="s">
        <v>462</v>
      </c>
      <c r="I35" s="264" t="s">
        <v>0</v>
      </c>
      <c r="J35" s="264"/>
      <c r="L35" s="36"/>
      <c r="M35" s="33"/>
    </row>
    <row r="36" spans="1:13" s="21" customFormat="1" ht="19.5" customHeight="1">
      <c r="A36" s="30"/>
      <c r="B36" s="267"/>
      <c r="C36" s="269">
        <f ca="1">IF(C34="","",VLOOKUP(C34,INDIRECT(CONCATENATE($J$75,"装備",$J$80,"$B$3:$m$146")),5,0))</f>
      </c>
      <c r="D36" s="269"/>
      <c r="E36" s="34">
        <f ca="1">IF(C34="","",VLOOKUP(C34,INDIRECT(CONCATENATE($J$75,"装備",$J$80,"$B$3:$m$146")),6,0))</f>
      </c>
      <c r="F36" s="34">
        <f ca="1">IF(C34="","",VLOOKUP(C34,INDIRECT(CONCATENATE($J$75,"装備",$J$80,"$B$3:$m$146")),7,0))</f>
      </c>
      <c r="G36" s="21">
        <f ca="1">IF(C34="","",VLOOKUP(C34,INDIRECT(CONCATENATE($J$75,"装備",$J$80,"$B$3:$m$146")),8,0))</f>
      </c>
      <c r="H36" s="35">
        <f ca="1">IF(C34="","",VLOOKUP(C34,INDIRECT(CONCATENATE($J$75,"装備",$J$80,"$B$3:$m$146")),9,0))</f>
      </c>
      <c r="I36" s="266">
        <f ca="1">IF(C34="","",VLOOKUP(C34,INDIRECT(CONCATENATE($J$75,"装備",$J$80,"$B$3:$m$146")),2,0))</f>
      </c>
      <c r="J36" s="266"/>
      <c r="L36" s="36"/>
      <c r="M36" s="33"/>
    </row>
    <row r="37" spans="1:13" s="21" customFormat="1" ht="9.75" customHeight="1">
      <c r="A37" s="30"/>
      <c r="B37" s="267"/>
      <c r="C37" s="265" t="s">
        <v>465</v>
      </c>
      <c r="D37" s="265"/>
      <c r="E37" s="265"/>
      <c r="F37" s="265"/>
      <c r="G37" s="265"/>
      <c r="H37" s="265"/>
      <c r="I37" s="265"/>
      <c r="J37" s="265"/>
      <c r="L37" s="36"/>
      <c r="M37" s="33"/>
    </row>
    <row r="38" spans="1:13" s="21" customFormat="1" ht="16.5" customHeight="1">
      <c r="A38" s="30"/>
      <c r="B38" s="267"/>
      <c r="C38" s="263">
        <f ca="1">IF(C34="","",VLOOKUP(C34,INDIRECT(CONCATENATE($J$75,"装備",$J$80,"$B$3:$m$146")),12,0))</f>
      </c>
      <c r="D38" s="263"/>
      <c r="E38" s="263"/>
      <c r="F38" s="263"/>
      <c r="G38" s="263"/>
      <c r="H38" s="263"/>
      <c r="I38" s="263"/>
      <c r="J38" s="263"/>
      <c r="L38" s="36"/>
      <c r="M38" s="33"/>
    </row>
    <row r="39" spans="1:13" ht="6.75" customHeight="1">
      <c r="A39" s="19"/>
      <c r="L39" s="22"/>
      <c r="M39" s="23"/>
    </row>
    <row r="40" spans="1:13" s="21" customFormat="1" ht="10.5" customHeight="1">
      <c r="A40" s="30"/>
      <c r="B40" s="267" t="s">
        <v>129</v>
      </c>
      <c r="C40" s="264" t="s">
        <v>432</v>
      </c>
      <c r="D40" s="264"/>
      <c r="E40" s="264"/>
      <c r="F40" s="264"/>
      <c r="G40" s="264" t="s">
        <v>125</v>
      </c>
      <c r="H40" s="264"/>
      <c r="I40" s="264"/>
      <c r="J40" s="31" t="s">
        <v>457</v>
      </c>
      <c r="K40" s="73" t="s">
        <v>463</v>
      </c>
      <c r="L40" s="32" t="s">
        <v>464</v>
      </c>
      <c r="M40" s="33"/>
    </row>
    <row r="41" spans="1:13" s="21" customFormat="1" ht="21" customHeight="1">
      <c r="A41" s="30"/>
      <c r="B41" s="267"/>
      <c r="C41" s="268"/>
      <c r="D41" s="268"/>
      <c r="E41" s="268"/>
      <c r="F41" s="268"/>
      <c r="G41" s="269">
        <f ca="1">IF(C41="","",VLOOKUP(C41,INDIRECT(CONCATENATE($J$75,"装備",$J$80,"$B$3:$m$146")),3,0))</f>
      </c>
      <c r="H41" s="269"/>
      <c r="I41" s="269"/>
      <c r="J41" s="34">
        <f ca="1">IF(C41="","",VLOOKUP(C41,INDIRECT(CONCATENATE($J$75,"装備",$J$80,"$B$3:$m$146")),4,0))</f>
      </c>
      <c r="K41" s="35">
        <f ca="1">IF(C41="","",VLOOKUP(C41,INDIRECT(CONCATENATE($J$75,"装備",$J$80,"$B$3:$m$146")),10,0))</f>
      </c>
      <c r="L41" s="28">
        <f ca="1">IF(C41="","",VLOOKUP(C41,INDIRECT(CONCATENATE($J$75,"装備",$J$80,"$B$3:$m$146")),11,0))</f>
      </c>
      <c r="M41" s="33"/>
    </row>
    <row r="42" spans="1:13" s="21" customFormat="1" ht="11.25" customHeight="1">
      <c r="A42" s="30"/>
      <c r="B42" s="267"/>
      <c r="C42" s="264" t="s">
        <v>126</v>
      </c>
      <c r="D42" s="264"/>
      <c r="E42" s="31" t="s">
        <v>459</v>
      </c>
      <c r="F42" s="31" t="s">
        <v>460</v>
      </c>
      <c r="G42" s="76" t="s">
        <v>1</v>
      </c>
      <c r="H42" s="31" t="s">
        <v>462</v>
      </c>
      <c r="I42" s="264" t="s">
        <v>0</v>
      </c>
      <c r="J42" s="264"/>
      <c r="L42" s="36"/>
      <c r="M42" s="33"/>
    </row>
    <row r="43" spans="1:13" s="21" customFormat="1" ht="18.75" customHeight="1">
      <c r="A43" s="30"/>
      <c r="B43" s="267"/>
      <c r="C43" s="269">
        <f ca="1">IF(C41="","",VLOOKUP(C41,INDIRECT(CONCATENATE($J$75,"装備",$J$80,"$B$3:$m$146")),5,0))</f>
      </c>
      <c r="D43" s="269"/>
      <c r="E43" s="34">
        <f ca="1">IF(C41="","",VLOOKUP(C41,INDIRECT(CONCATENATE($J$75,"装備",$J$80,"$B$3:$m$146")),6,0))</f>
      </c>
      <c r="F43" s="34">
        <f ca="1">IF(C41="","",VLOOKUP(C41,INDIRECT(CONCATENATE($J$75,"装備",$J$80,"$B$3:$m$146")),7,0))</f>
      </c>
      <c r="G43" s="21">
        <f ca="1">IF(C41="","",VLOOKUP(C41,INDIRECT(CONCATENATE($J$75,"装備",$J$80,"$B$3:$m$146")),8,0))</f>
      </c>
      <c r="H43" s="35">
        <f ca="1">IF(C41="","",VLOOKUP(C41,INDIRECT(CONCATENATE($J$75,"装備",$J$80,"$B$3:$m$146")),9,0))</f>
      </c>
      <c r="I43" s="266">
        <f ca="1">IF(C41="","",VLOOKUP(C41,INDIRECT(CONCATENATE($J$75,"装備",$J$80,"$B$3:$m$146")),2,0))</f>
      </c>
      <c r="J43" s="266"/>
      <c r="L43" s="36"/>
      <c r="M43" s="33"/>
    </row>
    <row r="44" spans="1:13" s="21" customFormat="1" ht="12" customHeight="1">
      <c r="A44" s="30"/>
      <c r="B44" s="267"/>
      <c r="C44" s="265" t="s">
        <v>465</v>
      </c>
      <c r="D44" s="265"/>
      <c r="E44" s="265"/>
      <c r="F44" s="265"/>
      <c r="G44" s="265"/>
      <c r="H44" s="265"/>
      <c r="I44" s="265"/>
      <c r="J44" s="265"/>
      <c r="L44" s="36"/>
      <c r="M44" s="33"/>
    </row>
    <row r="45" spans="1:13" s="21" customFormat="1" ht="16.5" customHeight="1">
      <c r="A45" s="30"/>
      <c r="B45" s="267"/>
      <c r="C45" s="263">
        <f ca="1">IF(C41="","",VLOOKUP(C41,INDIRECT(CONCATENATE($J$75,"装備",$J$80,"$B$3:$m$146")),12,0))</f>
      </c>
      <c r="D45" s="263"/>
      <c r="E45" s="263"/>
      <c r="F45" s="263"/>
      <c r="G45" s="263"/>
      <c r="H45" s="263"/>
      <c r="I45" s="263"/>
      <c r="J45" s="263"/>
      <c r="L45" s="36"/>
      <c r="M45" s="33"/>
    </row>
    <row r="46" spans="1:13" ht="6.75" customHeight="1">
      <c r="A46" s="19"/>
      <c r="L46" s="22"/>
      <c r="M46" s="23"/>
    </row>
    <row r="47" spans="1:13" ht="13.5">
      <c r="A47" s="19"/>
      <c r="B47" s="25" t="s">
        <v>130</v>
      </c>
      <c r="C47" s="25"/>
      <c r="L47" s="22"/>
      <c r="M47" s="23"/>
    </row>
    <row r="48" spans="1:13" ht="13.5">
      <c r="A48" s="19"/>
      <c r="B48" s="7" t="s">
        <v>432</v>
      </c>
      <c r="C48" s="38"/>
      <c r="D48" s="260" t="s">
        <v>727</v>
      </c>
      <c r="E48" s="260"/>
      <c r="F48" s="69" t="s">
        <v>728</v>
      </c>
      <c r="G48" s="261" t="s">
        <v>729</v>
      </c>
      <c r="H48" s="262"/>
      <c r="I48" s="39"/>
      <c r="J48" s="39"/>
      <c r="K48" s="72" t="s">
        <v>463</v>
      </c>
      <c r="L48" s="40" t="s">
        <v>464</v>
      </c>
      <c r="M48" s="23"/>
    </row>
    <row r="49" spans="1:13" ht="12" customHeight="1">
      <c r="A49" s="19"/>
      <c r="B49" s="257"/>
      <c r="C49" s="257"/>
      <c r="D49" s="258">
        <f aca="true" ca="1" t="shared" si="0" ref="D49:D57">IF(B49="","",VLOOKUP(B49,INDIRECT(CONCATENATE($J$75,"技能",$J$80,"$B$3:$i$146")),2,0))</f>
      </c>
      <c r="E49" s="258"/>
      <c r="F49" s="24">
        <f aca="true" ca="1" t="shared" si="1" ref="F49:F57">IF(B49="","",VLOOKUP(B49,INDIRECT(CONCATENATE($J$75,"技能",$J$80,"$B$3:$i$146")),3,0))</f>
      </c>
      <c r="G49" s="259">
        <f aca="true" ca="1" t="shared" si="2" ref="G49:G57">IF(B49="","",VLOOKUP(B49,INDIRECT(CONCATENATE($J$75,"技能",$J$80,"$B$3:$i$146")),4,0))</f>
      </c>
      <c r="H49" s="259"/>
      <c r="I49" s="259"/>
      <c r="J49" s="259"/>
      <c r="K49" s="24">
        <f aca="true" ca="1" t="shared" si="3" ref="K49:K57">IF(B49="","",VLOOKUP(B49,INDIRECT(CONCATENATE($J$75,"技能",$J$80,"$B$3:$i$146")),5,0))</f>
      </c>
      <c r="L49" s="28">
        <f aca="true" ca="1" t="shared" si="4" ref="L49:L57">IF(B49="","",IF(AND(VLOOKUP(B49,INDIRECT(CONCATENATE($J$75,"技能",$J$80,"$B$3:$i$146")),8,0)&lt;&gt;$C$59,VLOOKUP(B49,INDIRECT(CONCATENATE($J$75,"技能",$J$80,"$B$3:$i$146")),8,0)&lt;&gt;"",$L$2=$J$69),VLOOKUP(B49,INDIRECT(CONCATENATE($J$75,"技能",$J$80,"$B$3:$i$146")),6,0)+15,VLOOKUP(B49,INDIRECT(CONCATENATE($J$75,"技能",$J$80,"$B$3:$i$146")),6,0)))</f>
      </c>
      <c r="M49" s="23"/>
    </row>
    <row r="50" spans="1:13" ht="13.5">
      <c r="A50" s="19"/>
      <c r="B50" s="257"/>
      <c r="C50" s="257"/>
      <c r="D50" s="258">
        <f ca="1" t="shared" si="0"/>
      </c>
      <c r="E50" s="258"/>
      <c r="F50" s="24">
        <f ca="1" t="shared" si="1"/>
      </c>
      <c r="G50" s="259">
        <f ca="1" t="shared" si="2"/>
      </c>
      <c r="H50" s="259"/>
      <c r="I50" s="259"/>
      <c r="J50" s="259"/>
      <c r="K50" s="24">
        <f ca="1" t="shared" si="3"/>
      </c>
      <c r="L50" s="28">
        <f ca="1" t="shared" si="4"/>
      </c>
      <c r="M50" s="23"/>
    </row>
    <row r="51" spans="1:13" ht="13.5">
      <c r="A51" s="19"/>
      <c r="B51" s="257"/>
      <c r="C51" s="257"/>
      <c r="D51" s="258">
        <f ca="1" t="shared" si="0"/>
      </c>
      <c r="E51" s="258"/>
      <c r="F51" s="24">
        <f ca="1" t="shared" si="1"/>
      </c>
      <c r="G51" s="259">
        <f ca="1" t="shared" si="2"/>
      </c>
      <c r="H51" s="259"/>
      <c r="I51" s="259"/>
      <c r="J51" s="259"/>
      <c r="K51" s="24">
        <f ca="1" t="shared" si="3"/>
      </c>
      <c r="L51" s="28">
        <f ca="1" t="shared" si="4"/>
      </c>
      <c r="M51" s="23"/>
    </row>
    <row r="52" spans="1:13" ht="13.5">
      <c r="A52" s="19"/>
      <c r="B52" s="257"/>
      <c r="C52" s="257"/>
      <c r="D52" s="258">
        <f ca="1" t="shared" si="0"/>
      </c>
      <c r="E52" s="258"/>
      <c r="F52" s="24">
        <f ca="1" t="shared" si="1"/>
      </c>
      <c r="G52" s="259">
        <f ca="1" t="shared" si="2"/>
      </c>
      <c r="H52" s="259"/>
      <c r="I52" s="259"/>
      <c r="J52" s="259"/>
      <c r="K52" s="24">
        <f ca="1" t="shared" si="3"/>
      </c>
      <c r="L52" s="28">
        <f ca="1" t="shared" si="4"/>
      </c>
      <c r="M52" s="23"/>
    </row>
    <row r="53" spans="1:13" ht="13.5">
      <c r="A53" s="19"/>
      <c r="B53" s="257"/>
      <c r="C53" s="257"/>
      <c r="D53" s="258">
        <f ca="1" t="shared" si="0"/>
      </c>
      <c r="E53" s="258"/>
      <c r="F53" s="24">
        <f ca="1" t="shared" si="1"/>
      </c>
      <c r="G53" s="259">
        <f ca="1" t="shared" si="2"/>
      </c>
      <c r="H53" s="259"/>
      <c r="I53" s="259"/>
      <c r="J53" s="259"/>
      <c r="K53" s="24">
        <f ca="1" t="shared" si="3"/>
      </c>
      <c r="L53" s="28">
        <f ca="1" t="shared" si="4"/>
      </c>
      <c r="M53" s="23"/>
    </row>
    <row r="54" spans="1:13" ht="13.5">
      <c r="A54" s="19"/>
      <c r="B54" s="257"/>
      <c r="C54" s="257"/>
      <c r="D54" s="258">
        <f ca="1" t="shared" si="0"/>
      </c>
      <c r="E54" s="258"/>
      <c r="F54" s="24">
        <f ca="1" t="shared" si="1"/>
      </c>
      <c r="G54" s="259">
        <f ca="1" t="shared" si="2"/>
      </c>
      <c r="H54" s="259"/>
      <c r="I54" s="259"/>
      <c r="J54" s="259"/>
      <c r="K54" s="24">
        <f ca="1" t="shared" si="3"/>
      </c>
      <c r="L54" s="28">
        <f ca="1" t="shared" si="4"/>
      </c>
      <c r="M54" s="23"/>
    </row>
    <row r="55" spans="1:13" ht="13.5">
      <c r="A55" s="19"/>
      <c r="B55" s="257"/>
      <c r="C55" s="257"/>
      <c r="D55" s="258">
        <f ca="1" t="shared" si="0"/>
      </c>
      <c r="E55" s="258"/>
      <c r="F55" s="24">
        <f ca="1" t="shared" si="1"/>
      </c>
      <c r="G55" s="259">
        <f ca="1" t="shared" si="2"/>
      </c>
      <c r="H55" s="259"/>
      <c r="I55" s="259"/>
      <c r="J55" s="259"/>
      <c r="K55" s="24">
        <f ca="1" t="shared" si="3"/>
      </c>
      <c r="L55" s="28">
        <f ca="1" t="shared" si="4"/>
      </c>
      <c r="M55" s="23"/>
    </row>
    <row r="56" spans="1:13" ht="13.5">
      <c r="A56" s="19"/>
      <c r="B56" s="257"/>
      <c r="C56" s="257"/>
      <c r="D56" s="258">
        <f ca="1" t="shared" si="0"/>
      </c>
      <c r="E56" s="258"/>
      <c r="F56" s="24">
        <f ca="1" t="shared" si="1"/>
      </c>
      <c r="G56" s="259">
        <f ca="1" t="shared" si="2"/>
      </c>
      <c r="H56" s="259"/>
      <c r="I56" s="259"/>
      <c r="J56" s="259"/>
      <c r="K56" s="24">
        <f ca="1" t="shared" si="3"/>
      </c>
      <c r="L56" s="28">
        <f ca="1" t="shared" si="4"/>
      </c>
      <c r="M56" s="23"/>
    </row>
    <row r="57" spans="1:13" ht="13.5">
      <c r="A57" s="19"/>
      <c r="B57" s="257"/>
      <c r="C57" s="257"/>
      <c r="D57" s="258">
        <f ca="1" t="shared" si="0"/>
      </c>
      <c r="E57" s="258"/>
      <c r="F57" s="24">
        <f ca="1" t="shared" si="1"/>
      </c>
      <c r="G57" s="259">
        <f ca="1" t="shared" si="2"/>
      </c>
      <c r="H57" s="259"/>
      <c r="I57" s="259"/>
      <c r="J57" s="259"/>
      <c r="K57" s="24">
        <f ca="1" t="shared" si="3"/>
      </c>
      <c r="L57" s="28">
        <f ca="1" t="shared" si="4"/>
      </c>
      <c r="M57" s="23"/>
    </row>
    <row r="58" spans="1:13" ht="17.25" customHeight="1">
      <c r="A58" s="19"/>
      <c r="B58" s="21"/>
      <c r="C58" s="21"/>
      <c r="D58" s="21"/>
      <c r="E58" s="21"/>
      <c r="F58" s="21"/>
      <c r="G58" s="21"/>
      <c r="H58" s="21"/>
      <c r="I58" s="21"/>
      <c r="J58" s="21"/>
      <c r="K58" s="21"/>
      <c r="L58" s="36"/>
      <c r="M58" s="23"/>
    </row>
    <row r="59" spans="1:13" ht="17.25" customHeight="1">
      <c r="A59" s="19"/>
      <c r="B59" s="20" t="s">
        <v>131</v>
      </c>
      <c r="C59" s="251" t="s">
        <v>90</v>
      </c>
      <c r="D59" s="251"/>
      <c r="E59" s="251"/>
      <c r="F59" s="251"/>
      <c r="G59" s="251"/>
      <c r="H59" s="251"/>
      <c r="I59" s="251"/>
      <c r="J59" s="251"/>
      <c r="K59" s="21"/>
      <c r="L59" s="36"/>
      <c r="M59" s="23"/>
    </row>
    <row r="60" spans="1:13" ht="17.25" customHeight="1">
      <c r="A60" s="19"/>
      <c r="B60" s="21"/>
      <c r="C60" s="21"/>
      <c r="D60" s="21"/>
      <c r="E60" s="21"/>
      <c r="F60" s="21"/>
      <c r="G60" s="21"/>
      <c r="H60" s="21"/>
      <c r="I60" s="21"/>
      <c r="J60" s="21"/>
      <c r="K60" s="21"/>
      <c r="L60" s="36"/>
      <c r="M60" s="23"/>
    </row>
    <row r="61" spans="1:13" ht="13.5">
      <c r="A61" s="19"/>
      <c r="B61" s="41" t="s">
        <v>132</v>
      </c>
      <c r="C61" s="42"/>
      <c r="D61" s="42"/>
      <c r="E61" s="42"/>
      <c r="F61" s="42"/>
      <c r="G61" s="42"/>
      <c r="H61" s="42"/>
      <c r="I61" s="42"/>
      <c r="J61" s="42"/>
      <c r="K61" s="74" t="s">
        <v>133</v>
      </c>
      <c r="L61" s="75" t="s">
        <v>134</v>
      </c>
      <c r="M61" s="23"/>
    </row>
    <row r="62" spans="1:13" ht="23.25" customHeight="1">
      <c r="A62" s="19"/>
      <c r="B62" s="252"/>
      <c r="C62" s="252"/>
      <c r="D62" s="252"/>
      <c r="E62" s="252"/>
      <c r="F62" s="252"/>
      <c r="G62" s="252"/>
      <c r="H62" s="252"/>
      <c r="I62" s="252"/>
      <c r="J62" s="252"/>
      <c r="K62" s="24">
        <f>4+SUM(K20:K41)+SUM(K49:K57)</f>
        <v>4</v>
      </c>
      <c r="L62" s="43">
        <f>SUM(L10:L57)</f>
        <v>0</v>
      </c>
      <c r="M62" s="23"/>
    </row>
    <row r="63" spans="1:13" ht="13.5">
      <c r="A63" s="19"/>
      <c r="B63" s="252"/>
      <c r="C63" s="252"/>
      <c r="D63" s="252"/>
      <c r="E63" s="252"/>
      <c r="F63" s="252"/>
      <c r="G63" s="252"/>
      <c r="H63" s="252"/>
      <c r="I63" s="252"/>
      <c r="J63" s="252"/>
      <c r="K63" s="21"/>
      <c r="L63" s="36"/>
      <c r="M63" s="23"/>
    </row>
    <row r="64" spans="1:13" ht="13.5">
      <c r="A64" s="44"/>
      <c r="B64" s="45"/>
      <c r="C64" s="45"/>
      <c r="D64" s="45"/>
      <c r="E64" s="45"/>
      <c r="F64" s="45"/>
      <c r="G64" s="45"/>
      <c r="H64" s="45"/>
      <c r="I64" s="45"/>
      <c r="J64" s="45"/>
      <c r="K64" s="27"/>
      <c r="L64" s="45"/>
      <c r="M64" s="46"/>
    </row>
    <row r="66" ht="11.25" customHeight="1">
      <c r="B66" s="16" t="s">
        <v>135</v>
      </c>
    </row>
    <row r="67" spans="2:14" ht="13.5" hidden="1">
      <c r="B67" s="47" t="s">
        <v>118</v>
      </c>
      <c r="C67" s="47" t="s">
        <v>839</v>
      </c>
      <c r="D67" s="47" t="s">
        <v>136</v>
      </c>
      <c r="E67" s="47"/>
      <c r="F67" s="47"/>
      <c r="G67" s="47"/>
      <c r="H67" s="47" t="s">
        <v>137</v>
      </c>
      <c r="I67" s="57"/>
      <c r="J67" s="64" t="s">
        <v>138</v>
      </c>
      <c r="K67" s="59" t="s">
        <v>131</v>
      </c>
      <c r="L67" s="58"/>
      <c r="M67" s="47"/>
      <c r="N67" s="47"/>
    </row>
    <row r="68" spans="2:14" ht="13.5" hidden="1">
      <c r="B68" s="47" t="str">
        <f aca="true" ca="1" t="shared" si="5" ref="B68:B87">IF(INDIRECT(CONCATENATE($J$75,B$67,$J$80,$I68))=0,"",INDIRECT(CONCATENATE($J$75,B$67,$J$80,$I68)))</f>
        <v>人間</v>
      </c>
      <c r="C68" s="47" t="str">
        <f aca="true" ca="1" t="shared" si="6" ref="C68:C99">IF(INDIRECT(CONCATENATE($J$75,C$67,$J$80,$I68))=0,"",IF(OR(INDIRECT(CONCATENATE($J$75,C$67,$J$80,$H68))=0,INDIRECT(CONCATENATE($J$75,C$67,$J$80,$H68))=$C$59),INDIRECT(CONCATENATE($J$75,C$67,$J$80,$I68)),""))</f>
        <v>戒め</v>
      </c>
      <c r="D68" s="47" t="str">
        <f aca="true" ca="1" t="shared" si="7" ref="D68:D99">IF(INDIRECT(CONCATENATE($J$75,D$67,$J$80,$I68))=0,"",INDIRECT(CONCATENATE($J$75,D$67,$J$80,$I68)))</f>
        <v>ピストル（拳銃）</v>
      </c>
      <c r="E68" s="47"/>
      <c r="F68" s="47"/>
      <c r="G68" s="47"/>
      <c r="H68" s="47" t="s">
        <v>139</v>
      </c>
      <c r="I68" s="57" t="s">
        <v>140</v>
      </c>
      <c r="J68" s="70" t="s">
        <v>505</v>
      </c>
      <c r="K68" s="60">
        <f aca="true" ca="1" t="shared" si="8" ref="K68:K78">IF(ISERROR(INDIRECT(CONCATENATE($J$75,K$67,$J$80,$I68))),"",INDIRECT(CONCATENATE($J$75,K$67,$J$80,$I68)))</f>
      </c>
      <c r="L68" s="58"/>
      <c r="M68" s="47"/>
      <c r="N68" s="47"/>
    </row>
    <row r="69" spans="2:14" ht="13.5" hidden="1">
      <c r="B69" s="47" t="str">
        <f ca="1" t="shared" si="5"/>
        <v>同人作家</v>
      </c>
      <c r="C69" s="47" t="str">
        <f ca="1" t="shared" si="6"/>
        <v>医療</v>
      </c>
      <c r="D69" s="47" t="str">
        <f ca="1" t="shared" si="7"/>
        <v>サブマシンガン</v>
      </c>
      <c r="E69" s="47"/>
      <c r="F69" s="47"/>
      <c r="G69" s="47"/>
      <c r="H69" s="47" t="s">
        <v>141</v>
      </c>
      <c r="I69" s="57" t="s">
        <v>142</v>
      </c>
      <c r="J69" s="70" t="s">
        <v>143</v>
      </c>
      <c r="K69" s="60">
        <f ca="1" t="shared" si="8"/>
      </c>
      <c r="L69" s="58"/>
      <c r="M69" s="47"/>
      <c r="N69" s="47"/>
    </row>
    <row r="70" spans="2:14" ht="13.5" hidden="1">
      <c r="B70" s="47" t="str">
        <f ca="1" t="shared" si="5"/>
        <v>神族</v>
      </c>
      <c r="C70" s="47" t="str">
        <f ca="1" t="shared" si="6"/>
        <v>隠蔽</v>
      </c>
      <c r="D70" s="47" t="str">
        <f ca="1" t="shared" si="7"/>
        <v>小銃</v>
      </c>
      <c r="E70" s="47"/>
      <c r="F70" s="47"/>
      <c r="G70" s="47"/>
      <c r="H70" s="47" t="s">
        <v>144</v>
      </c>
      <c r="I70" s="57" t="s">
        <v>145</v>
      </c>
      <c r="J70" s="70" t="s">
        <v>112</v>
      </c>
      <c r="K70" s="60">
        <f ca="1" t="shared" si="8"/>
      </c>
      <c r="L70" s="58"/>
      <c r="M70" s="47"/>
      <c r="N70" s="47"/>
    </row>
    <row r="71" spans="2:14" ht="13.5" hidden="1">
      <c r="B71" s="47" t="str">
        <f ca="1" t="shared" si="5"/>
        <v>魔族</v>
      </c>
      <c r="C71" s="47" t="str">
        <f ca="1" t="shared" si="6"/>
        <v>奥義</v>
      </c>
      <c r="D71" s="47" t="str">
        <f ca="1" t="shared" si="7"/>
        <v>アサルトライフル／突撃銃</v>
      </c>
      <c r="E71" s="47"/>
      <c r="F71" s="47"/>
      <c r="G71" s="47"/>
      <c r="H71" s="47" t="s">
        <v>146</v>
      </c>
      <c r="I71" s="57" t="s">
        <v>147</v>
      </c>
      <c r="J71" s="70"/>
      <c r="K71" s="60">
        <f ca="1" t="shared" si="8"/>
      </c>
      <c r="L71" s="58"/>
      <c r="M71" s="47"/>
      <c r="N71" s="47"/>
    </row>
    <row r="72" spans="2:14" ht="13.5" hidden="1">
      <c r="B72" s="47" t="str">
        <f ca="1" t="shared" si="5"/>
        <v>不死</v>
      </c>
      <c r="C72" s="47" t="str">
        <f ca="1" t="shared" si="6"/>
        <v>オーバーホール</v>
      </c>
      <c r="D72" s="47" t="str">
        <f ca="1" t="shared" si="7"/>
        <v>スナイパーライフル／狙撃銃</v>
      </c>
      <c r="E72" s="47"/>
      <c r="F72" s="47"/>
      <c r="G72" s="47"/>
      <c r="H72" s="47" t="s">
        <v>148</v>
      </c>
      <c r="I72" s="57" t="s">
        <v>149</v>
      </c>
      <c r="J72" s="70"/>
      <c r="K72" s="60">
        <f ca="1" t="shared" si="8"/>
      </c>
      <c r="L72" s="58"/>
      <c r="M72" s="47"/>
      <c r="N72" s="47"/>
    </row>
    <row r="73" spans="2:14" ht="13.5" hidden="1">
      <c r="B73" s="47" t="str">
        <f ca="1" t="shared" si="5"/>
        <v>機械</v>
      </c>
      <c r="C73" s="47" t="str">
        <f ca="1" t="shared" si="6"/>
        <v>格闘技</v>
      </c>
      <c r="D73" s="47" t="str">
        <f ca="1" t="shared" si="7"/>
        <v>対戦車ライフル</v>
      </c>
      <c r="E73" s="47"/>
      <c r="F73" s="47"/>
      <c r="G73" s="47"/>
      <c r="H73" s="47" t="s">
        <v>150</v>
      </c>
      <c r="I73" s="57" t="s">
        <v>151</v>
      </c>
      <c r="J73" s="70"/>
      <c r="K73" s="60">
        <f ca="1" t="shared" si="8"/>
      </c>
      <c r="L73" s="58"/>
      <c r="M73" s="47"/>
      <c r="N73" s="47"/>
    </row>
    <row r="74" spans="2:14" ht="13.5" hidden="1">
      <c r="B74" s="47">
        <f ca="1" t="shared" si="5"/>
      </c>
      <c r="C74" s="47" t="str">
        <f ca="1" t="shared" si="6"/>
        <v>頑丈</v>
      </c>
      <c r="D74" s="47" t="str">
        <f ca="1" t="shared" si="7"/>
        <v>ショットガン（白兵戦可能武器）</v>
      </c>
      <c r="E74" s="47"/>
      <c r="F74" s="47"/>
      <c r="G74" s="47"/>
      <c r="H74" s="47" t="s">
        <v>152</v>
      </c>
      <c r="I74" s="57" t="s">
        <v>153</v>
      </c>
      <c r="J74" s="70" t="s">
        <v>797</v>
      </c>
      <c r="K74" s="60">
        <f ca="1" t="shared" si="8"/>
      </c>
      <c r="L74" s="58"/>
      <c r="M74" s="47"/>
      <c r="N74" s="47"/>
    </row>
    <row r="75" spans="2:14" ht="13.5" hidden="1">
      <c r="B75" s="47">
        <f ca="1" t="shared" si="5"/>
      </c>
      <c r="C75" s="47" t="str">
        <f ca="1" t="shared" si="6"/>
        <v>気合</v>
      </c>
      <c r="D75" s="47" t="str">
        <f ca="1" t="shared" si="7"/>
        <v>軽機関銃</v>
      </c>
      <c r="E75" s="47"/>
      <c r="F75" s="47"/>
      <c r="G75" s="47"/>
      <c r="H75" s="47" t="s">
        <v>154</v>
      </c>
      <c r="I75" s="57" t="s">
        <v>155</v>
      </c>
      <c r="J75" s="71" t="str">
        <f>IF($L$2="ふつう",CONCATENATE($L$1,$L$2),$L$2)</f>
        <v>BM_Mふつう</v>
      </c>
      <c r="K75" s="60">
        <f ca="1" t="shared" si="8"/>
      </c>
      <c r="L75" s="58"/>
      <c r="M75" s="47"/>
      <c r="N75" s="47"/>
    </row>
    <row r="76" spans="2:14" ht="13.5" hidden="1">
      <c r="B76" s="47">
        <f ca="1" t="shared" si="5"/>
      </c>
      <c r="C76" s="47" t="str">
        <f ca="1" t="shared" si="6"/>
        <v>狂気</v>
      </c>
      <c r="D76" s="47" t="str">
        <f ca="1" t="shared" si="7"/>
        <v>重機関銃</v>
      </c>
      <c r="E76" s="47"/>
      <c r="F76" s="47"/>
      <c r="G76" s="47"/>
      <c r="H76" s="47" t="s">
        <v>156</v>
      </c>
      <c r="I76" s="57" t="s">
        <v>157</v>
      </c>
      <c r="K76" s="60">
        <f ca="1" t="shared" si="8"/>
      </c>
      <c r="L76" s="58"/>
      <c r="M76" s="47"/>
      <c r="N76" s="47"/>
    </row>
    <row r="77" spans="2:14" ht="13.5" hidden="1">
      <c r="B77" s="47">
        <f ca="1" t="shared" si="5"/>
      </c>
      <c r="C77" s="47" t="str">
        <f ca="1" t="shared" si="6"/>
        <v>強行</v>
      </c>
      <c r="D77" s="47" t="str">
        <f ca="1" t="shared" si="7"/>
        <v>グレネードランチャー</v>
      </c>
      <c r="E77" s="47"/>
      <c r="F77" s="47"/>
      <c r="G77" s="47"/>
      <c r="H77" s="47" t="s">
        <v>158</v>
      </c>
      <c r="I77" s="57" t="s">
        <v>159</v>
      </c>
      <c r="K77" s="60">
        <f ca="1" t="shared" si="8"/>
      </c>
      <c r="L77" s="58"/>
      <c r="M77" s="47"/>
      <c r="N77" s="47"/>
    </row>
    <row r="78" spans="2:14" ht="13.5" hidden="1">
      <c r="B78" s="47">
        <f ca="1" t="shared" si="5"/>
      </c>
      <c r="C78" s="47" t="str">
        <f ca="1" t="shared" si="6"/>
        <v>恐怖</v>
      </c>
      <c r="D78" s="47" t="str">
        <f ca="1" t="shared" si="7"/>
        <v>ＡＴグレネードランチャー</v>
      </c>
      <c r="E78" s="47"/>
      <c r="F78" s="47"/>
      <c r="G78" s="47"/>
      <c r="H78" s="47" t="s">
        <v>160</v>
      </c>
      <c r="I78" s="57" t="s">
        <v>161</v>
      </c>
      <c r="K78" s="63">
        <f ca="1" t="shared" si="8"/>
      </c>
      <c r="L78" s="58"/>
      <c r="M78" s="47"/>
      <c r="N78" s="47"/>
    </row>
    <row r="79" spans="2:10" ht="13.5" hidden="1">
      <c r="B79" s="47">
        <f ca="1" t="shared" si="5"/>
      </c>
      <c r="C79" s="47" t="str">
        <f ca="1" t="shared" si="6"/>
        <v>切り払い</v>
      </c>
      <c r="D79" s="47" t="str">
        <f ca="1" t="shared" si="7"/>
        <v>迫撃砲</v>
      </c>
      <c r="E79" s="47"/>
      <c r="F79" s="47"/>
      <c r="G79" s="47"/>
      <c r="H79" s="47" t="s">
        <v>162</v>
      </c>
      <c r="I79" s="57" t="s">
        <v>163</v>
      </c>
      <c r="J79" s="59" t="s">
        <v>506</v>
      </c>
    </row>
    <row r="80" spans="2:10" ht="13.5" hidden="1">
      <c r="B80" s="47">
        <f ca="1" t="shared" si="5"/>
      </c>
      <c r="C80" s="47" t="str">
        <f ca="1" t="shared" si="6"/>
        <v>計略</v>
      </c>
      <c r="D80" s="47" t="str">
        <f ca="1" t="shared" si="7"/>
        <v>無反動砲／バズーカ／対戦車榴弾</v>
      </c>
      <c r="E80" s="47"/>
      <c r="F80" s="47"/>
      <c r="G80" s="47"/>
      <c r="H80" s="47" t="s">
        <v>164</v>
      </c>
      <c r="I80" s="57" t="s">
        <v>165</v>
      </c>
      <c r="J80" s="63" t="str">
        <f ca="1">IF(ISERROR(INDIRECT("80ふつう属性!b2")),".","!")</f>
        <v>!</v>
      </c>
    </row>
    <row r="81" spans="2:10" ht="13.5" hidden="1">
      <c r="B81" s="47">
        <f ca="1" t="shared" si="5"/>
      </c>
      <c r="C81" s="47" t="str">
        <f ca="1" t="shared" si="6"/>
        <v>幸運</v>
      </c>
      <c r="D81" s="47" t="str">
        <f ca="1" t="shared" si="7"/>
        <v>フレーム・ランチャー（火炎放射器）</v>
      </c>
      <c r="E81" s="47"/>
      <c r="F81" s="47"/>
      <c r="G81" s="47"/>
      <c r="H81" s="47" t="s">
        <v>166</v>
      </c>
      <c r="I81" s="57" t="s">
        <v>167</v>
      </c>
      <c r="J81" s="66"/>
    </row>
    <row r="82" spans="2:10" ht="13.5" hidden="1">
      <c r="B82" s="47">
        <f ca="1" t="shared" si="5"/>
      </c>
      <c r="C82" s="47" t="str">
        <f ca="1" t="shared" si="6"/>
        <v>工兵</v>
      </c>
      <c r="D82" s="47" t="str">
        <f ca="1" t="shared" si="7"/>
        <v>ビームライフル</v>
      </c>
      <c r="E82" s="47"/>
      <c r="F82" s="47"/>
      <c r="G82" s="47"/>
      <c r="H82" s="47" t="s">
        <v>168</v>
      </c>
      <c r="I82" s="57" t="s">
        <v>169</v>
      </c>
      <c r="J82" s="64" t="s">
        <v>89</v>
      </c>
    </row>
    <row r="83" spans="2:10" ht="13.5" hidden="1">
      <c r="B83" s="47">
        <f ca="1" t="shared" si="5"/>
      </c>
      <c r="C83" s="47" t="str">
        <f ca="1" t="shared" si="6"/>
        <v>根性</v>
      </c>
      <c r="D83" s="47" t="str">
        <f ca="1" t="shared" si="7"/>
        <v>高出力荷電粒子砲</v>
      </c>
      <c r="E83" s="47"/>
      <c r="F83" s="47"/>
      <c r="G83" s="47"/>
      <c r="H83" s="47" t="s">
        <v>170</v>
      </c>
      <c r="I83" s="47" t="s">
        <v>171</v>
      </c>
      <c r="J83" s="65">
        <v>80</v>
      </c>
    </row>
    <row r="84" spans="2:10" ht="13.5" hidden="1">
      <c r="B84" s="47">
        <f ca="1" t="shared" si="5"/>
      </c>
      <c r="C84" s="47" t="str">
        <f ca="1" t="shared" si="6"/>
        <v>索敵</v>
      </c>
      <c r="D84" s="47" t="str">
        <f ca="1" t="shared" si="7"/>
        <v>ミサイル（１発）</v>
      </c>
      <c r="E84" s="47"/>
      <c r="F84" s="47"/>
      <c r="G84" s="47"/>
      <c r="H84" s="47" t="s">
        <v>172</v>
      </c>
      <c r="I84" s="47" t="s">
        <v>173</v>
      </c>
      <c r="J84" s="65">
        <v>81</v>
      </c>
    </row>
    <row r="85" spans="2:10" ht="13.5" hidden="1">
      <c r="B85" s="47">
        <f ca="1" t="shared" si="5"/>
      </c>
      <c r="C85" s="47" t="str">
        <f ca="1" t="shared" si="6"/>
        <v>指揮</v>
      </c>
      <c r="D85" s="47" t="str">
        <f ca="1" t="shared" si="7"/>
        <v>ミサイルポッド</v>
      </c>
      <c r="E85" s="47"/>
      <c r="F85" s="47"/>
      <c r="G85" s="47"/>
      <c r="H85" s="47" t="s">
        <v>174</v>
      </c>
      <c r="I85" s="47" t="s">
        <v>175</v>
      </c>
      <c r="J85" s="65">
        <v>82</v>
      </c>
    </row>
    <row r="86" spans="2:10" ht="13.5" hidden="1">
      <c r="B86" s="47">
        <f ca="1" t="shared" si="5"/>
      </c>
      <c r="C86" s="47" t="str">
        <f ca="1" t="shared" si="6"/>
        <v>自己再生</v>
      </c>
      <c r="D86" s="47" t="str">
        <f ca="1" t="shared" si="7"/>
        <v>毒ガス散布器</v>
      </c>
      <c r="E86" s="47"/>
      <c r="F86" s="47"/>
      <c r="G86" s="47"/>
      <c r="H86" s="47" t="s">
        <v>176</v>
      </c>
      <c r="I86" s="47" t="s">
        <v>177</v>
      </c>
      <c r="J86" s="61">
        <v>83</v>
      </c>
    </row>
    <row r="87" spans="2:10" ht="13.5" hidden="1">
      <c r="B87" s="47">
        <f ca="1" t="shared" si="5"/>
      </c>
      <c r="C87" s="47" t="str">
        <f ca="1" t="shared" si="6"/>
        <v>集中</v>
      </c>
      <c r="D87" s="47" t="str">
        <f ca="1" t="shared" si="7"/>
        <v>投げナイフ／手裏剣（３本）</v>
      </c>
      <c r="E87" s="47"/>
      <c r="F87" s="47"/>
      <c r="G87" s="47"/>
      <c r="H87" s="47" t="s">
        <v>178</v>
      </c>
      <c r="I87" s="47" t="s">
        <v>179</v>
      </c>
      <c r="J87" s="61" t="s">
        <v>596</v>
      </c>
    </row>
    <row r="88" spans="2:10" ht="13.5" hidden="1">
      <c r="B88" s="47"/>
      <c r="C88" s="47" t="str">
        <f ca="1" t="shared" si="6"/>
        <v>心眼</v>
      </c>
      <c r="D88" s="47" t="str">
        <f ca="1" t="shared" si="7"/>
        <v>手榴弾（３個）</v>
      </c>
      <c r="E88" s="47"/>
      <c r="F88" s="47"/>
      <c r="G88" s="47"/>
      <c r="H88" s="47" t="s">
        <v>180</v>
      </c>
      <c r="I88" s="47" t="s">
        <v>181</v>
      </c>
      <c r="J88" s="61"/>
    </row>
    <row r="89" spans="2:10" ht="13.5" hidden="1">
      <c r="B89" s="47"/>
      <c r="C89" s="47" t="str">
        <f ca="1" t="shared" si="6"/>
        <v>洗脳</v>
      </c>
      <c r="D89" s="47" t="str">
        <f ca="1" t="shared" si="7"/>
        <v>発煙筒（１個）</v>
      </c>
      <c r="E89" s="47"/>
      <c r="F89" s="47"/>
      <c r="G89" s="47"/>
      <c r="H89" s="47" t="s">
        <v>182</v>
      </c>
      <c r="I89" s="47" t="s">
        <v>183</v>
      </c>
      <c r="J89" s="62"/>
    </row>
    <row r="90" spans="2:9" ht="13.5" hidden="1">
      <c r="B90" s="47"/>
      <c r="C90" s="47" t="str">
        <f ca="1" t="shared" si="6"/>
        <v>掃除</v>
      </c>
      <c r="D90" s="47" t="str">
        <f ca="1" t="shared" si="7"/>
        <v>短刀／ナイフ</v>
      </c>
      <c r="E90" s="47"/>
      <c r="F90" s="47"/>
      <c r="G90" s="47"/>
      <c r="H90" s="47" t="s">
        <v>184</v>
      </c>
      <c r="I90" s="47" t="s">
        <v>185</v>
      </c>
    </row>
    <row r="91" spans="2:9" ht="13.5" hidden="1">
      <c r="B91" s="47"/>
      <c r="C91" s="47" t="str">
        <f ca="1" t="shared" si="6"/>
        <v>狙撃</v>
      </c>
      <c r="D91" s="47" t="str">
        <f ca="1" t="shared" si="7"/>
        <v>刀／剣</v>
      </c>
      <c r="E91" s="47"/>
      <c r="F91" s="47"/>
      <c r="G91" s="47"/>
      <c r="H91" s="47" t="s">
        <v>186</v>
      </c>
      <c r="I91" s="47" t="s">
        <v>187</v>
      </c>
    </row>
    <row r="92" spans="2:9" ht="13.5" hidden="1">
      <c r="B92" s="47"/>
      <c r="C92" s="47" t="str">
        <f ca="1" t="shared" si="6"/>
        <v>蘇生</v>
      </c>
      <c r="D92" s="47" t="str">
        <f ca="1" t="shared" si="7"/>
        <v>ビームサーベル</v>
      </c>
      <c r="E92" s="47"/>
      <c r="F92" s="47"/>
      <c r="G92" s="47"/>
      <c r="H92" s="47" t="s">
        <v>188</v>
      </c>
      <c r="I92" s="47" t="s">
        <v>189</v>
      </c>
    </row>
    <row r="93" spans="2:9" ht="13.5" hidden="1">
      <c r="B93" s="47"/>
      <c r="C93" s="47" t="str">
        <f ca="1" t="shared" si="6"/>
        <v>対空攻撃</v>
      </c>
      <c r="D93" s="47" t="str">
        <f ca="1" t="shared" si="7"/>
        <v>斧／ハンマー</v>
      </c>
      <c r="E93" s="47"/>
      <c r="F93" s="47"/>
      <c r="G93" s="47"/>
      <c r="H93" s="47" t="s">
        <v>190</v>
      </c>
      <c r="I93" s="47" t="s">
        <v>191</v>
      </c>
    </row>
    <row r="94" spans="2:9" ht="13.5" hidden="1">
      <c r="B94" s="47"/>
      <c r="C94" s="47" t="str">
        <f ca="1" t="shared" si="6"/>
        <v>対属性攻撃</v>
      </c>
      <c r="D94" s="47" t="str">
        <f ca="1" t="shared" si="7"/>
        <v>スタンガン</v>
      </c>
      <c r="E94" s="47"/>
      <c r="F94" s="47"/>
      <c r="G94" s="47"/>
      <c r="H94" s="47" t="s">
        <v>192</v>
      </c>
      <c r="I94" s="47" t="s">
        <v>193</v>
      </c>
    </row>
    <row r="95" spans="2:9" ht="13.5" hidden="1">
      <c r="B95" s="47"/>
      <c r="C95" s="47" t="str">
        <f ca="1" t="shared" si="6"/>
        <v>超能力</v>
      </c>
      <c r="D95" s="47" t="str">
        <f ca="1" t="shared" si="7"/>
        <v>爆弾（１個）</v>
      </c>
      <c r="E95" s="47"/>
      <c r="F95" s="47"/>
      <c r="G95" s="47"/>
      <c r="H95" s="47" t="s">
        <v>194</v>
      </c>
      <c r="I95" s="47" t="s">
        <v>195</v>
      </c>
    </row>
    <row r="96" spans="2:9" ht="13.5" hidden="1">
      <c r="B96" s="47"/>
      <c r="C96" s="47" t="str">
        <f ca="1" t="shared" si="6"/>
        <v>通信</v>
      </c>
      <c r="D96" s="47" t="str">
        <f ca="1" t="shared" si="7"/>
        <v>対人地雷（１個）</v>
      </c>
      <c r="E96" s="47"/>
      <c r="F96" s="47"/>
      <c r="G96" s="47"/>
      <c r="H96" s="47" t="s">
        <v>196</v>
      </c>
      <c r="I96" s="47" t="s">
        <v>197</v>
      </c>
    </row>
    <row r="97" spans="2:9" ht="13.5" hidden="1">
      <c r="B97" s="47"/>
      <c r="C97" s="47" t="str">
        <f ca="1" t="shared" si="6"/>
        <v>強気</v>
      </c>
      <c r="D97" s="47" t="str">
        <f ca="1" t="shared" si="7"/>
        <v>有刺鉄線（90㎝）</v>
      </c>
      <c r="E97" s="47"/>
      <c r="F97" s="47"/>
      <c r="G97" s="47"/>
      <c r="H97" s="47" t="s">
        <v>198</v>
      </c>
      <c r="I97" s="47" t="s">
        <v>199</v>
      </c>
    </row>
    <row r="98" spans="2:9" ht="13.5" hidden="1">
      <c r="B98" s="47"/>
      <c r="C98" s="47" t="str">
        <f ca="1" t="shared" si="6"/>
        <v>天才</v>
      </c>
      <c r="D98" s="47" t="str">
        <f ca="1" t="shared" si="7"/>
        <v>盾／鎧</v>
      </c>
      <c r="E98" s="47"/>
      <c r="F98" s="47"/>
      <c r="G98" s="47"/>
      <c r="H98" s="47" t="s">
        <v>200</v>
      </c>
      <c r="I98" s="47" t="s">
        <v>201</v>
      </c>
    </row>
    <row r="99" spans="2:9" ht="13.5" hidden="1">
      <c r="B99" s="47"/>
      <c r="C99" s="47" t="str">
        <f ca="1" t="shared" si="6"/>
        <v>特殊攻撃（一撃離脱）</v>
      </c>
      <c r="D99" s="47" t="str">
        <f ca="1" t="shared" si="7"/>
        <v>防毒装備</v>
      </c>
      <c r="E99" s="47"/>
      <c r="F99" s="47"/>
      <c r="G99" s="47"/>
      <c r="H99" s="47" t="s">
        <v>202</v>
      </c>
      <c r="I99" s="47" t="s">
        <v>203</v>
      </c>
    </row>
    <row r="100" spans="2:9" ht="13.5" hidden="1">
      <c r="B100" s="47"/>
      <c r="C100" s="47" t="str">
        <f aca="true" ca="1" t="shared" si="9" ref="C100:C131">IF(INDIRECT(CONCATENATE($J$75,C$67,$J$80,$I100))=0,"",IF(OR(INDIRECT(CONCATENATE($J$75,C$67,$J$80,$H100))=0,INDIRECT(CONCATENATE($J$75,C$67,$J$80,$H100))=$C$59),INDIRECT(CONCATENATE($J$75,C$67,$J$80,$I100)),""))</f>
        <v>特殊攻撃（エナジードレイン）</v>
      </c>
      <c r="D100" s="47" t="str">
        <f aca="true" ca="1" t="shared" si="10" ref="D100:D131">IF(INDIRECT(CONCATENATE($J$75,D$67,$J$80,$I100))=0,"",INDIRECT(CONCATENATE($J$75,D$67,$J$80,$I100)))</f>
        <v>医療器具</v>
      </c>
      <c r="E100" s="47"/>
      <c r="F100" s="47"/>
      <c r="G100" s="47"/>
      <c r="H100" s="47" t="s">
        <v>204</v>
      </c>
      <c r="I100" s="47" t="s">
        <v>205</v>
      </c>
    </row>
    <row r="101" spans="2:9" ht="13.5" hidden="1">
      <c r="B101" s="47"/>
      <c r="C101" s="47" t="str">
        <f ca="1" t="shared" si="9"/>
        <v>特殊攻撃（強襲）</v>
      </c>
      <c r="D101" s="47" t="str">
        <f ca="1" t="shared" si="10"/>
        <v>整備工具</v>
      </c>
      <c r="E101" s="47"/>
      <c r="F101" s="47"/>
      <c r="G101" s="47"/>
      <c r="H101" s="47" t="s">
        <v>206</v>
      </c>
      <c r="I101" s="47" t="s">
        <v>207</v>
      </c>
    </row>
    <row r="102" spans="2:9" ht="13.5" hidden="1">
      <c r="B102" s="47"/>
      <c r="C102" s="47" t="str">
        <f ca="1" t="shared" si="9"/>
        <v>特殊攻撃（ぐるぐるぱんち）</v>
      </c>
      <c r="D102" s="47" t="str">
        <f ca="1" t="shared" si="10"/>
        <v>掃除用具</v>
      </c>
      <c r="E102" s="47"/>
      <c r="F102" s="47"/>
      <c r="G102" s="47"/>
      <c r="H102" s="47" t="s">
        <v>208</v>
      </c>
      <c r="I102" s="47" t="s">
        <v>209</v>
      </c>
    </row>
    <row r="103" spans="2:9" ht="13.5" hidden="1">
      <c r="B103" s="47"/>
      <c r="C103" s="47" t="str">
        <f ca="1" t="shared" si="9"/>
        <v>特殊攻撃（牽制射撃）</v>
      </c>
      <c r="D103" s="47" t="str">
        <f ca="1" t="shared" si="10"/>
        <v>調理器具</v>
      </c>
      <c r="E103" s="47"/>
      <c r="F103" s="47"/>
      <c r="G103" s="47"/>
      <c r="H103" s="47" t="s">
        <v>210</v>
      </c>
      <c r="I103" s="47" t="s">
        <v>211</v>
      </c>
    </row>
    <row r="104" spans="2:9" ht="13.5" hidden="1">
      <c r="B104" s="47"/>
      <c r="C104" s="47" t="str">
        <f ca="1" t="shared" si="9"/>
        <v>特殊攻撃（全力射撃）</v>
      </c>
      <c r="D104" s="47" t="str">
        <f ca="1" t="shared" si="10"/>
        <v>通信機</v>
      </c>
      <c r="E104" s="47"/>
      <c r="F104" s="47"/>
      <c r="G104" s="47"/>
      <c r="H104" s="47" t="s">
        <v>212</v>
      </c>
      <c r="I104" s="47" t="s">
        <v>213</v>
      </c>
    </row>
    <row r="105" spans="2:9" ht="13.5" hidden="1">
      <c r="B105" s="47"/>
      <c r="C105" s="47" t="str">
        <f ca="1" t="shared" si="9"/>
        <v>特殊攻撃（早撃ち）</v>
      </c>
      <c r="D105" s="47" t="str">
        <f ca="1" t="shared" si="10"/>
        <v>翼／サブフライトシステム</v>
      </c>
      <c r="E105" s="47"/>
      <c r="F105" s="47"/>
      <c r="G105" s="47"/>
      <c r="H105" s="47" t="s">
        <v>214</v>
      </c>
      <c r="I105" s="47" t="s">
        <v>215</v>
      </c>
    </row>
    <row r="106" spans="2:9" ht="13.5" hidden="1">
      <c r="B106" s="47"/>
      <c r="C106" s="47" t="str">
        <f ca="1" t="shared" si="9"/>
        <v>忍術</v>
      </c>
      <c r="D106" s="47" t="str">
        <f ca="1" t="shared" si="10"/>
        <v>乗り物</v>
      </c>
      <c r="E106" s="47"/>
      <c r="F106" s="47"/>
      <c r="G106" s="47"/>
      <c r="H106" s="47" t="s">
        <v>216</v>
      </c>
      <c r="I106" s="47" t="s">
        <v>217</v>
      </c>
    </row>
    <row r="107" spans="2:9" ht="13.5" hidden="1">
      <c r="B107" s="47"/>
      <c r="C107" s="47" t="str">
        <f ca="1" t="shared" si="9"/>
        <v>白兵戦</v>
      </c>
      <c r="D107" s="47" t="str">
        <f ca="1" t="shared" si="10"/>
        <v>炸裂徹甲弾（１発）</v>
      </c>
      <c r="E107" s="47"/>
      <c r="F107" s="47"/>
      <c r="G107" s="47"/>
      <c r="H107" s="47" t="s">
        <v>218</v>
      </c>
      <c r="I107" s="47" t="s">
        <v>219</v>
      </c>
    </row>
    <row r="108" spans="2:9" ht="13.5" hidden="1">
      <c r="B108" s="47"/>
      <c r="C108" s="47" t="str">
        <f ca="1" t="shared" si="9"/>
        <v>飛行</v>
      </c>
      <c r="D108" s="47" t="str">
        <f ca="1" t="shared" si="10"/>
        <v>おやつ＆ジュース（300円分）</v>
      </c>
      <c r="E108" s="47"/>
      <c r="F108" s="47"/>
      <c r="G108" s="47"/>
      <c r="H108" s="47" t="s">
        <v>220</v>
      </c>
      <c r="I108" s="47" t="s">
        <v>221</v>
      </c>
    </row>
    <row r="109" spans="2:9" ht="13.5" hidden="1">
      <c r="B109" s="47"/>
      <c r="C109" s="47" t="str">
        <f ca="1" t="shared" si="9"/>
        <v>病弱</v>
      </c>
      <c r="D109" s="47">
        <f ca="1" t="shared" si="10"/>
      </c>
      <c r="E109" s="47"/>
      <c r="F109" s="47"/>
      <c r="G109" s="47"/>
      <c r="H109" s="47" t="s">
        <v>222</v>
      </c>
      <c r="I109" s="47" t="s">
        <v>223</v>
      </c>
    </row>
    <row r="110" spans="2:9" ht="13.5" hidden="1">
      <c r="B110" s="47"/>
      <c r="C110" s="47" t="str">
        <f ca="1" t="shared" si="9"/>
        <v>貧弱</v>
      </c>
      <c r="D110" s="47">
        <f ca="1" t="shared" si="10"/>
      </c>
      <c r="E110" s="47"/>
      <c r="F110" s="47"/>
      <c r="G110" s="47"/>
      <c r="H110" s="47" t="s">
        <v>224</v>
      </c>
      <c r="I110" s="47" t="s">
        <v>225</v>
      </c>
    </row>
    <row r="111" spans="2:9" ht="13.5" hidden="1">
      <c r="B111" s="47"/>
      <c r="C111" s="47" t="str">
        <f ca="1" t="shared" si="9"/>
        <v>不幸</v>
      </c>
      <c r="D111" s="47">
        <f ca="1" t="shared" si="10"/>
      </c>
      <c r="E111" s="47"/>
      <c r="F111" s="47"/>
      <c r="G111" s="47"/>
      <c r="H111" s="47" t="s">
        <v>226</v>
      </c>
      <c r="I111" s="47" t="s">
        <v>227</v>
      </c>
    </row>
    <row r="112" spans="2:9" ht="13.5" hidden="1">
      <c r="B112" s="47"/>
      <c r="C112" s="47" t="str">
        <f ca="1" t="shared" si="9"/>
        <v>防御</v>
      </c>
      <c r="D112" s="47">
        <f ca="1" t="shared" si="10"/>
      </c>
      <c r="E112" s="47"/>
      <c r="F112" s="47"/>
      <c r="G112" s="47"/>
      <c r="H112" s="47" t="s">
        <v>228</v>
      </c>
      <c r="I112" s="47" t="s">
        <v>229</v>
      </c>
    </row>
    <row r="113" spans="2:9" ht="13.5" hidden="1">
      <c r="B113" s="47"/>
      <c r="C113" s="47" t="str">
        <f ca="1" t="shared" si="9"/>
        <v>魔道士（黒）</v>
      </c>
      <c r="D113" s="47">
        <f ca="1" t="shared" si="10"/>
      </c>
      <c r="E113" s="47"/>
      <c r="F113" s="47"/>
      <c r="G113" s="47"/>
      <c r="H113" s="47" t="s">
        <v>230</v>
      </c>
      <c r="I113" s="47" t="s">
        <v>231</v>
      </c>
    </row>
    <row r="114" spans="2:9" ht="13.5" hidden="1">
      <c r="B114" s="47"/>
      <c r="C114" s="47" t="str">
        <f ca="1" t="shared" si="9"/>
        <v>魔道士（白）</v>
      </c>
      <c r="D114" s="47">
        <f ca="1" t="shared" si="10"/>
      </c>
      <c r="E114" s="47"/>
      <c r="F114" s="47"/>
      <c r="G114" s="47"/>
      <c r="H114" s="47" t="s">
        <v>232</v>
      </c>
      <c r="I114" s="47" t="s">
        <v>233</v>
      </c>
    </row>
    <row r="115" spans="2:9" ht="13.5" hidden="1">
      <c r="B115" s="47"/>
      <c r="C115" s="47" t="str">
        <f ca="1" t="shared" si="9"/>
        <v>魔法（アイスストーム）</v>
      </c>
      <c r="D115" s="47">
        <f ca="1" t="shared" si="10"/>
      </c>
      <c r="E115" s="47"/>
      <c r="F115" s="47"/>
      <c r="G115" s="47"/>
      <c r="H115" s="47" t="s">
        <v>234</v>
      </c>
      <c r="I115" s="47" t="s">
        <v>235</v>
      </c>
    </row>
    <row r="116" spans="2:9" ht="13.5" hidden="1">
      <c r="B116" s="47"/>
      <c r="C116" s="47" t="str">
        <f ca="1" t="shared" si="9"/>
        <v>魔法（サモンゲート）</v>
      </c>
      <c r="D116" s="47">
        <f ca="1" t="shared" si="10"/>
      </c>
      <c r="E116" s="47"/>
      <c r="F116" s="47"/>
      <c r="G116" s="47"/>
      <c r="H116" s="47" t="s">
        <v>236</v>
      </c>
      <c r="I116" s="47" t="s">
        <v>237</v>
      </c>
    </row>
    <row r="117" spans="2:9" ht="13.5" hidden="1">
      <c r="B117" s="47"/>
      <c r="C117" s="47" t="str">
        <f ca="1" t="shared" si="9"/>
        <v>魔法（スリープ）</v>
      </c>
      <c r="D117" s="47">
        <f ca="1" t="shared" si="10"/>
      </c>
      <c r="E117" s="47"/>
      <c r="F117" s="47"/>
      <c r="G117" s="47"/>
      <c r="H117" s="47" t="s">
        <v>238</v>
      </c>
      <c r="I117" s="47" t="s">
        <v>239</v>
      </c>
    </row>
    <row r="118" spans="2:9" ht="13.5" hidden="1">
      <c r="B118" s="47"/>
      <c r="C118" s="47" t="str">
        <f ca="1" t="shared" si="9"/>
        <v>魔法（ファイヤーボール）</v>
      </c>
      <c r="D118" s="47">
        <f ca="1" t="shared" si="10"/>
      </c>
      <c r="E118" s="47"/>
      <c r="F118" s="47"/>
      <c r="G118" s="47"/>
      <c r="H118" s="47" t="s">
        <v>240</v>
      </c>
      <c r="I118" s="47" t="s">
        <v>241</v>
      </c>
    </row>
    <row r="119" spans="2:9" ht="13.5" hidden="1">
      <c r="B119" s="47"/>
      <c r="C119" s="47" t="str">
        <f ca="1" t="shared" si="9"/>
        <v>魔法（マジックシールド）</v>
      </c>
      <c r="D119" s="47">
        <f ca="1" t="shared" si="10"/>
      </c>
      <c r="E119" s="47"/>
      <c r="F119" s="47"/>
      <c r="G119" s="47"/>
      <c r="H119" s="47" t="s">
        <v>242</v>
      </c>
      <c r="I119" s="47" t="s">
        <v>243</v>
      </c>
    </row>
    <row r="120" spans="2:9" ht="13.5" hidden="1">
      <c r="B120" s="47"/>
      <c r="C120" s="47" t="str">
        <f ca="1" t="shared" si="9"/>
        <v>魔法（マジックミサイル）</v>
      </c>
      <c r="D120" s="47">
        <f ca="1" t="shared" si="10"/>
      </c>
      <c r="E120" s="47"/>
      <c r="F120" s="47"/>
      <c r="G120" s="47"/>
      <c r="H120" s="47" t="s">
        <v>244</v>
      </c>
      <c r="I120" s="47" t="s">
        <v>245</v>
      </c>
    </row>
    <row r="121" spans="2:9" ht="13.5" hidden="1">
      <c r="B121" s="47"/>
      <c r="C121" s="47" t="str">
        <f ca="1" t="shared" si="9"/>
        <v>魔法（ライトニング）</v>
      </c>
      <c r="D121" s="47">
        <f ca="1" t="shared" si="10"/>
      </c>
      <c r="E121" s="47"/>
      <c r="F121" s="47"/>
      <c r="G121" s="47"/>
      <c r="H121" s="47" t="s">
        <v>246</v>
      </c>
      <c r="I121" s="47" t="s">
        <v>247</v>
      </c>
    </row>
    <row r="122" spans="2:9" ht="13.5" hidden="1">
      <c r="B122" s="47"/>
      <c r="C122" s="47" t="str">
        <f ca="1" t="shared" si="9"/>
        <v>魔法（ウインド）</v>
      </c>
      <c r="D122" s="47">
        <f ca="1" t="shared" si="10"/>
      </c>
      <c r="E122" s="47"/>
      <c r="F122" s="47"/>
      <c r="G122" s="47"/>
      <c r="H122" s="47" t="s">
        <v>248</v>
      </c>
      <c r="I122" s="47" t="s">
        <v>249</v>
      </c>
    </row>
    <row r="123" spans="2:9" ht="13.5" hidden="1">
      <c r="B123" s="47"/>
      <c r="C123" s="47" t="str">
        <f ca="1" t="shared" si="9"/>
        <v>魔法（キュアマインド）</v>
      </c>
      <c r="D123" s="47">
        <f ca="1" t="shared" si="10"/>
      </c>
      <c r="E123" s="47"/>
      <c r="F123" s="47"/>
      <c r="G123" s="47"/>
      <c r="H123" s="47" t="s">
        <v>250</v>
      </c>
      <c r="I123" s="47" t="s">
        <v>251</v>
      </c>
    </row>
    <row r="124" spans="2:9" ht="13.5" hidden="1">
      <c r="B124" s="47"/>
      <c r="C124" s="47" t="str">
        <f ca="1" t="shared" si="9"/>
        <v>魔法（デスベルマジック）</v>
      </c>
      <c r="D124" s="47">
        <f ca="1" t="shared" si="10"/>
      </c>
      <c r="E124" s="47"/>
      <c r="F124" s="47"/>
      <c r="G124" s="47"/>
      <c r="H124" s="47" t="s">
        <v>252</v>
      </c>
      <c r="I124" s="47" t="s">
        <v>253</v>
      </c>
    </row>
    <row r="125" spans="2:9" ht="13.5" hidden="1">
      <c r="B125" s="47"/>
      <c r="C125" s="47" t="str">
        <f ca="1" t="shared" si="9"/>
        <v>魔法（パニッシュッ）</v>
      </c>
      <c r="D125" s="47">
        <f ca="1" t="shared" si="10"/>
      </c>
      <c r="E125" s="47"/>
      <c r="F125" s="47"/>
      <c r="G125" s="47"/>
      <c r="H125" s="47" t="s">
        <v>254</v>
      </c>
      <c r="I125" s="47" t="s">
        <v>255</v>
      </c>
    </row>
    <row r="126" spans="2:9" ht="13.5" hidden="1">
      <c r="B126" s="47"/>
      <c r="C126" s="47" t="str">
        <f ca="1" t="shared" si="9"/>
        <v>魔法（バリア）</v>
      </c>
      <c r="D126" s="47">
        <f ca="1" t="shared" si="10"/>
      </c>
      <c r="E126" s="47"/>
      <c r="F126" s="47"/>
      <c r="G126" s="47"/>
      <c r="H126" s="47" t="s">
        <v>256</v>
      </c>
      <c r="I126" s="47" t="s">
        <v>257</v>
      </c>
    </row>
    <row r="127" spans="2:9" ht="13.5" hidden="1">
      <c r="B127" s="47"/>
      <c r="C127" s="47" t="str">
        <f ca="1" t="shared" si="9"/>
        <v>魔法（ヒーリング）</v>
      </c>
      <c r="D127" s="47">
        <f ca="1" t="shared" si="10"/>
      </c>
      <c r="E127" s="47"/>
      <c r="F127" s="47"/>
      <c r="G127" s="47"/>
      <c r="H127" s="47" t="s">
        <v>258</v>
      </c>
      <c r="I127" s="47" t="s">
        <v>259</v>
      </c>
    </row>
    <row r="128" spans="2:9" ht="13.5" hidden="1">
      <c r="B128" s="47"/>
      <c r="C128" s="47" t="str">
        <f ca="1" t="shared" si="9"/>
        <v>魔法（ブレス）</v>
      </c>
      <c r="D128" s="47">
        <f ca="1" t="shared" si="10"/>
      </c>
      <c r="E128" s="47"/>
      <c r="F128" s="47"/>
      <c r="G128" s="47"/>
      <c r="H128" s="47" t="s">
        <v>260</v>
      </c>
      <c r="I128" s="47" t="s">
        <v>261</v>
      </c>
    </row>
    <row r="129" spans="2:9" ht="13.5" hidden="1">
      <c r="B129" s="47"/>
      <c r="C129" s="47" t="str">
        <f ca="1" t="shared" si="9"/>
        <v>魔法（プロテクション）</v>
      </c>
      <c r="D129" s="47">
        <f ca="1" t="shared" si="10"/>
      </c>
      <c r="E129" s="47"/>
      <c r="F129" s="47"/>
      <c r="G129" s="47"/>
      <c r="H129" s="47" t="s">
        <v>262</v>
      </c>
      <c r="I129" s="47" t="s">
        <v>263</v>
      </c>
    </row>
    <row r="130" spans="2:9" ht="13.5" hidden="1">
      <c r="B130" s="47"/>
      <c r="C130" s="47" t="str">
        <f ca="1" t="shared" si="9"/>
        <v>魔法（リカバリー）</v>
      </c>
      <c r="D130" s="47">
        <f ca="1" t="shared" si="10"/>
      </c>
      <c r="E130" s="47"/>
      <c r="F130" s="47"/>
      <c r="G130" s="47"/>
      <c r="H130" s="47" t="s">
        <v>264</v>
      </c>
      <c r="I130" s="47" t="s">
        <v>265</v>
      </c>
    </row>
    <row r="131" spans="2:9" ht="13.5" hidden="1">
      <c r="B131" s="47"/>
      <c r="C131" s="47" t="str">
        <f ca="1" t="shared" si="9"/>
        <v>まぬけ</v>
      </c>
      <c r="D131" s="47">
        <f ca="1" t="shared" si="10"/>
      </c>
      <c r="E131" s="47"/>
      <c r="F131" s="47"/>
      <c r="G131" s="47"/>
      <c r="H131" s="47" t="s">
        <v>266</v>
      </c>
      <c r="I131" s="47" t="s">
        <v>267</v>
      </c>
    </row>
    <row r="132" spans="2:9" ht="13.5" hidden="1">
      <c r="B132" s="47"/>
      <c r="C132" s="47" t="str">
        <f aca="true" ca="1" t="shared" si="11" ref="C132:C163">IF(INDIRECT(CONCATENATE($J$75,C$67,$J$80,$I132))=0,"",IF(OR(INDIRECT(CONCATENATE($J$75,C$67,$J$80,$H132))=0,INDIRECT(CONCATENATE($J$75,C$67,$J$80,$H132))=$C$59),INDIRECT(CONCATENATE($J$75,C$67,$J$80,$I132)),""))</f>
        <v>身代わり</v>
      </c>
      <c r="D132" s="47">
        <f aca="true" ca="1" t="shared" si="12" ref="D132:D163">IF(INDIRECT(CONCATENATE($J$75,D$67,$J$80,$I132))=0,"",INDIRECT(CONCATENATE($J$75,D$67,$J$80,$I132)))</f>
      </c>
      <c r="E132" s="47"/>
      <c r="F132" s="47"/>
      <c r="G132" s="47"/>
      <c r="H132" s="47" t="s">
        <v>268</v>
      </c>
      <c r="I132" s="47" t="s">
        <v>269</v>
      </c>
    </row>
    <row r="133" spans="2:9" ht="13.5" hidden="1">
      <c r="B133" s="47"/>
      <c r="C133" s="47" t="str">
        <f ca="1" t="shared" si="11"/>
        <v>メンテナンス（旧整備）</v>
      </c>
      <c r="D133" s="47">
        <f ca="1" t="shared" si="12"/>
      </c>
      <c r="E133" s="47"/>
      <c r="F133" s="47"/>
      <c r="G133" s="47"/>
      <c r="H133" s="47" t="s">
        <v>270</v>
      </c>
      <c r="I133" s="47" t="s">
        <v>271</v>
      </c>
    </row>
    <row r="134" spans="2:9" ht="13.5" hidden="1">
      <c r="B134" s="47"/>
      <c r="C134" s="47" t="str">
        <f ca="1" t="shared" si="11"/>
        <v>友情</v>
      </c>
      <c r="D134" s="47">
        <f ca="1" t="shared" si="12"/>
      </c>
      <c r="E134" s="47"/>
      <c r="F134" s="47"/>
      <c r="G134" s="47"/>
      <c r="H134" s="47" t="s">
        <v>272</v>
      </c>
      <c r="I134" s="47" t="s">
        <v>273</v>
      </c>
    </row>
    <row r="135" spans="2:9" ht="13.5" hidden="1">
      <c r="B135" s="47"/>
      <c r="C135" s="47" t="str">
        <f ca="1" t="shared" si="11"/>
        <v>弱気</v>
      </c>
      <c r="D135" s="47">
        <f ca="1" t="shared" si="12"/>
      </c>
      <c r="E135" s="47"/>
      <c r="F135" s="47"/>
      <c r="G135" s="47"/>
      <c r="H135" s="47" t="s">
        <v>274</v>
      </c>
      <c r="I135" s="47" t="s">
        <v>275</v>
      </c>
    </row>
    <row r="136" spans="2:9" ht="13.5" hidden="1">
      <c r="B136" s="47"/>
      <c r="C136" s="47" t="str">
        <f ca="1" t="shared" si="11"/>
        <v>料理</v>
      </c>
      <c r="D136" s="47">
        <f ca="1" t="shared" si="12"/>
      </c>
      <c r="E136" s="47"/>
      <c r="F136" s="47"/>
      <c r="G136" s="47"/>
      <c r="H136" s="47" t="s">
        <v>276</v>
      </c>
      <c r="I136" s="47" t="s">
        <v>277</v>
      </c>
    </row>
    <row r="137" spans="2:9" ht="13.5" hidden="1">
      <c r="B137" s="47"/>
      <c r="C137" s="47" t="str">
        <f ca="1" t="shared" si="11"/>
        <v>冷血</v>
      </c>
      <c r="D137" s="47">
        <f ca="1" t="shared" si="12"/>
      </c>
      <c r="E137" s="47"/>
      <c r="F137" s="47"/>
      <c r="G137" s="47"/>
      <c r="H137" s="47" t="s">
        <v>278</v>
      </c>
      <c r="I137" s="47" t="s">
        <v>279</v>
      </c>
    </row>
    <row r="138" spans="2:9" ht="13.5" hidden="1">
      <c r="B138" s="47"/>
      <c r="C138" s="47">
        <f ca="1" t="shared" si="11"/>
      </c>
      <c r="D138" s="47">
        <f ca="1" t="shared" si="12"/>
      </c>
      <c r="E138" s="47"/>
      <c r="F138" s="47"/>
      <c r="G138" s="47"/>
      <c r="H138" s="47" t="s">
        <v>280</v>
      </c>
      <c r="I138" s="47" t="s">
        <v>281</v>
      </c>
    </row>
    <row r="139" spans="2:9" ht="13.5" hidden="1">
      <c r="B139" s="47"/>
      <c r="C139" s="47">
        <f ca="1" t="shared" si="11"/>
      </c>
      <c r="D139" s="47">
        <f ca="1" t="shared" si="12"/>
      </c>
      <c r="E139" s="47"/>
      <c r="F139" s="47"/>
      <c r="G139" s="47"/>
      <c r="H139" s="47" t="s">
        <v>282</v>
      </c>
      <c r="I139" s="47" t="s">
        <v>283</v>
      </c>
    </row>
    <row r="140" spans="2:9" ht="13.5" hidden="1">
      <c r="B140" s="47"/>
      <c r="C140" s="47">
        <f ca="1" t="shared" si="11"/>
      </c>
      <c r="D140" s="47">
        <f ca="1" t="shared" si="12"/>
      </c>
      <c r="E140" s="47"/>
      <c r="F140" s="47"/>
      <c r="G140" s="47"/>
      <c r="H140" s="47" t="s">
        <v>284</v>
      </c>
      <c r="I140" s="47" t="s">
        <v>285</v>
      </c>
    </row>
    <row r="141" spans="2:9" ht="13.5" hidden="1">
      <c r="B141" s="47"/>
      <c r="C141" s="47">
        <f ca="1" t="shared" si="11"/>
      </c>
      <c r="D141" s="47">
        <f ca="1" t="shared" si="12"/>
      </c>
      <c r="E141" s="47"/>
      <c r="F141" s="47"/>
      <c r="G141" s="47"/>
      <c r="H141" s="47" t="s">
        <v>286</v>
      </c>
      <c r="I141" s="47" t="s">
        <v>287</v>
      </c>
    </row>
    <row r="142" spans="2:9" ht="13.5" hidden="1">
      <c r="B142" s="47"/>
      <c r="C142" s="47">
        <f ca="1" t="shared" si="11"/>
      </c>
      <c r="D142" s="47">
        <f ca="1" t="shared" si="12"/>
      </c>
      <c r="E142" s="47"/>
      <c r="F142" s="47"/>
      <c r="G142" s="47"/>
      <c r="H142" s="47" t="s">
        <v>288</v>
      </c>
      <c r="I142" s="47" t="s">
        <v>289</v>
      </c>
    </row>
    <row r="143" spans="2:9" ht="13.5" hidden="1">
      <c r="B143" s="47"/>
      <c r="C143" s="47">
        <f ca="1" t="shared" si="11"/>
      </c>
      <c r="D143" s="47">
        <f ca="1" t="shared" si="12"/>
      </c>
      <c r="E143" s="47"/>
      <c r="F143" s="47"/>
      <c r="G143" s="47"/>
      <c r="H143" s="47" t="s">
        <v>290</v>
      </c>
      <c r="I143" s="47" t="s">
        <v>291</v>
      </c>
    </row>
    <row r="144" spans="2:9" ht="13.5" hidden="1">
      <c r="B144" s="47"/>
      <c r="C144" s="47">
        <f ca="1" t="shared" si="11"/>
      </c>
      <c r="D144" s="47">
        <f ca="1" t="shared" si="12"/>
      </c>
      <c r="E144" s="47"/>
      <c r="F144" s="47"/>
      <c r="G144" s="47"/>
      <c r="H144" s="47" t="s">
        <v>292</v>
      </c>
      <c r="I144" s="47" t="s">
        <v>293</v>
      </c>
    </row>
    <row r="145" spans="2:9" ht="13.5" hidden="1">
      <c r="B145" s="47"/>
      <c r="C145" s="47">
        <f ca="1" t="shared" si="11"/>
      </c>
      <c r="D145" s="47">
        <f ca="1" t="shared" si="12"/>
      </c>
      <c r="E145" s="47"/>
      <c r="F145" s="47"/>
      <c r="G145" s="47"/>
      <c r="H145" s="47" t="s">
        <v>294</v>
      </c>
      <c r="I145" s="47" t="s">
        <v>295</v>
      </c>
    </row>
    <row r="146" spans="2:9" ht="13.5" hidden="1">
      <c r="B146" s="47"/>
      <c r="C146" s="47">
        <f ca="1" t="shared" si="11"/>
      </c>
      <c r="D146" s="47">
        <f ca="1" t="shared" si="12"/>
      </c>
      <c r="E146" s="47"/>
      <c r="F146" s="47"/>
      <c r="G146" s="47"/>
      <c r="H146" s="47" t="s">
        <v>296</v>
      </c>
      <c r="I146" s="47" t="s">
        <v>297</v>
      </c>
    </row>
    <row r="147" spans="2:9" ht="13.5" hidden="1">
      <c r="B147" s="47"/>
      <c r="C147" s="47">
        <f ca="1" t="shared" si="11"/>
      </c>
      <c r="D147" s="47">
        <f ca="1" t="shared" si="12"/>
      </c>
      <c r="E147" s="47"/>
      <c r="F147" s="47"/>
      <c r="G147" s="47"/>
      <c r="H147" s="47" t="s">
        <v>298</v>
      </c>
      <c r="I147" s="47" t="s">
        <v>299</v>
      </c>
    </row>
    <row r="148" spans="2:9" ht="13.5" hidden="1">
      <c r="B148" s="47"/>
      <c r="C148" s="47">
        <f ca="1" t="shared" si="11"/>
      </c>
      <c r="D148" s="47">
        <f ca="1" t="shared" si="12"/>
      </c>
      <c r="E148" s="47"/>
      <c r="F148" s="47"/>
      <c r="G148" s="47"/>
      <c r="H148" s="47" t="s">
        <v>300</v>
      </c>
      <c r="I148" s="47" t="s">
        <v>301</v>
      </c>
    </row>
    <row r="149" spans="2:9" ht="13.5" hidden="1">
      <c r="B149" s="47"/>
      <c r="C149" s="47">
        <f ca="1" t="shared" si="11"/>
      </c>
      <c r="D149" s="47">
        <f ca="1" t="shared" si="12"/>
      </c>
      <c r="E149" s="47"/>
      <c r="F149" s="47"/>
      <c r="G149" s="47"/>
      <c r="H149" s="47" t="s">
        <v>302</v>
      </c>
      <c r="I149" s="47" t="s">
        <v>303</v>
      </c>
    </row>
    <row r="150" spans="2:9" ht="13.5" hidden="1">
      <c r="B150" s="47"/>
      <c r="C150" s="47">
        <f ca="1" t="shared" si="11"/>
      </c>
      <c r="D150" s="47">
        <f ca="1" t="shared" si="12"/>
      </c>
      <c r="E150" s="47"/>
      <c r="F150" s="47"/>
      <c r="G150" s="47"/>
      <c r="H150" s="47" t="s">
        <v>304</v>
      </c>
      <c r="I150" s="47" t="s">
        <v>305</v>
      </c>
    </row>
    <row r="151" spans="2:9" ht="13.5" hidden="1">
      <c r="B151" s="47"/>
      <c r="C151" s="47">
        <f ca="1" t="shared" si="11"/>
      </c>
      <c r="D151" s="47">
        <f ca="1" t="shared" si="12"/>
      </c>
      <c r="E151" s="47"/>
      <c r="F151" s="47"/>
      <c r="G151" s="47"/>
      <c r="H151" s="47" t="s">
        <v>306</v>
      </c>
      <c r="I151" s="47" t="s">
        <v>307</v>
      </c>
    </row>
    <row r="152" spans="2:9" ht="13.5" hidden="1">
      <c r="B152" s="47"/>
      <c r="C152" s="47">
        <f ca="1" t="shared" si="11"/>
      </c>
      <c r="D152" s="47">
        <f ca="1" t="shared" si="12"/>
      </c>
      <c r="E152" s="47"/>
      <c r="F152" s="47"/>
      <c r="G152" s="47"/>
      <c r="H152" s="47" t="s">
        <v>308</v>
      </c>
      <c r="I152" s="47" t="s">
        <v>309</v>
      </c>
    </row>
    <row r="153" spans="2:9" ht="13.5" hidden="1">
      <c r="B153" s="47"/>
      <c r="C153" s="47">
        <f ca="1" t="shared" si="11"/>
      </c>
      <c r="D153" s="47">
        <f ca="1" t="shared" si="12"/>
      </c>
      <c r="E153" s="47"/>
      <c r="F153" s="47"/>
      <c r="G153" s="47"/>
      <c r="H153" s="47" t="s">
        <v>310</v>
      </c>
      <c r="I153" s="47" t="s">
        <v>311</v>
      </c>
    </row>
    <row r="154" spans="2:9" ht="13.5" hidden="1">
      <c r="B154" s="47"/>
      <c r="C154" s="47">
        <f ca="1" t="shared" si="11"/>
      </c>
      <c r="D154" s="47">
        <f ca="1" t="shared" si="12"/>
      </c>
      <c r="E154" s="47"/>
      <c r="F154" s="47"/>
      <c r="G154" s="47"/>
      <c r="H154" s="47" t="s">
        <v>312</v>
      </c>
      <c r="I154" s="47" t="s">
        <v>313</v>
      </c>
    </row>
    <row r="155" spans="2:9" ht="13.5" hidden="1">
      <c r="B155" s="47"/>
      <c r="C155" s="47">
        <f ca="1" t="shared" si="11"/>
      </c>
      <c r="D155" s="47">
        <f ca="1" t="shared" si="12"/>
      </c>
      <c r="E155" s="47"/>
      <c r="F155" s="47"/>
      <c r="G155" s="47"/>
      <c r="H155" s="47" t="s">
        <v>314</v>
      </c>
      <c r="I155" s="47" t="s">
        <v>315</v>
      </c>
    </row>
    <row r="156" spans="2:9" ht="13.5" hidden="1">
      <c r="B156" s="47"/>
      <c r="C156" s="47">
        <f ca="1" t="shared" si="11"/>
      </c>
      <c r="D156" s="47">
        <f ca="1" t="shared" si="12"/>
      </c>
      <c r="E156" s="47"/>
      <c r="F156" s="47"/>
      <c r="G156" s="47"/>
      <c r="H156" s="47" t="s">
        <v>316</v>
      </c>
      <c r="I156" s="47" t="s">
        <v>317</v>
      </c>
    </row>
    <row r="157" spans="2:9" ht="13.5" hidden="1">
      <c r="B157" s="47"/>
      <c r="C157" s="47">
        <f ca="1" t="shared" si="11"/>
      </c>
      <c r="D157" s="47">
        <f ca="1" t="shared" si="12"/>
      </c>
      <c r="E157" s="47"/>
      <c r="F157" s="47"/>
      <c r="G157" s="47"/>
      <c r="H157" s="47" t="s">
        <v>318</v>
      </c>
      <c r="I157" s="47" t="s">
        <v>319</v>
      </c>
    </row>
    <row r="158" spans="2:9" ht="13.5" hidden="1">
      <c r="B158" s="47"/>
      <c r="C158" s="47">
        <f ca="1" t="shared" si="11"/>
      </c>
      <c r="D158" s="47">
        <f ca="1" t="shared" si="12"/>
      </c>
      <c r="E158" s="47"/>
      <c r="F158" s="47"/>
      <c r="G158" s="47"/>
      <c r="H158" s="47" t="s">
        <v>320</v>
      </c>
      <c r="I158" s="47" t="s">
        <v>321</v>
      </c>
    </row>
    <row r="159" spans="2:9" ht="13.5" hidden="1">
      <c r="B159" s="47"/>
      <c r="C159" s="47">
        <f ca="1" t="shared" si="11"/>
      </c>
      <c r="D159" s="47">
        <f ca="1" t="shared" si="12"/>
      </c>
      <c r="E159" s="47"/>
      <c r="F159" s="47"/>
      <c r="G159" s="47"/>
      <c r="H159" s="47" t="s">
        <v>322</v>
      </c>
      <c r="I159" s="47" t="s">
        <v>323</v>
      </c>
    </row>
    <row r="160" spans="2:9" ht="13.5" hidden="1">
      <c r="B160" s="47"/>
      <c r="C160" s="47">
        <f ca="1" t="shared" si="11"/>
      </c>
      <c r="D160" s="47">
        <f ca="1" t="shared" si="12"/>
      </c>
      <c r="E160" s="47"/>
      <c r="F160" s="47"/>
      <c r="G160" s="47"/>
      <c r="H160" s="47" t="s">
        <v>324</v>
      </c>
      <c r="I160" s="47" t="s">
        <v>325</v>
      </c>
    </row>
    <row r="161" spans="2:9" ht="13.5" hidden="1">
      <c r="B161" s="47"/>
      <c r="C161" s="47">
        <f ca="1" t="shared" si="11"/>
      </c>
      <c r="D161" s="47">
        <f ca="1" t="shared" si="12"/>
      </c>
      <c r="E161" s="47"/>
      <c r="F161" s="47"/>
      <c r="G161" s="47"/>
      <c r="H161" s="47" t="s">
        <v>326</v>
      </c>
      <c r="I161" s="47" t="s">
        <v>327</v>
      </c>
    </row>
    <row r="162" spans="2:9" ht="13.5" hidden="1">
      <c r="B162" s="47"/>
      <c r="C162" s="47">
        <f ca="1" t="shared" si="11"/>
      </c>
      <c r="D162" s="47">
        <f ca="1" t="shared" si="12"/>
      </c>
      <c r="E162" s="47"/>
      <c r="F162" s="47"/>
      <c r="G162" s="47"/>
      <c r="H162" s="47" t="s">
        <v>328</v>
      </c>
      <c r="I162" s="47" t="s">
        <v>329</v>
      </c>
    </row>
    <row r="163" spans="2:9" ht="13.5" hidden="1">
      <c r="B163" s="47"/>
      <c r="C163" s="47">
        <f ca="1" t="shared" si="11"/>
      </c>
      <c r="D163" s="47">
        <f ca="1" t="shared" si="12"/>
      </c>
      <c r="E163" s="47"/>
      <c r="F163" s="47"/>
      <c r="G163" s="47"/>
      <c r="H163" s="47" t="s">
        <v>330</v>
      </c>
      <c r="I163" s="47" t="s">
        <v>331</v>
      </c>
    </row>
    <row r="164" spans="2:9" ht="13.5" hidden="1">
      <c r="B164" s="47"/>
      <c r="C164" s="47">
        <f aca="true" ca="1" t="shared" si="13" ref="C164:C195">IF(INDIRECT(CONCATENATE($J$75,C$67,$J$80,$I164))=0,"",IF(OR(INDIRECT(CONCATENATE($J$75,C$67,$J$80,$H164))=0,INDIRECT(CONCATENATE($J$75,C$67,$J$80,$H164))=$C$59),INDIRECT(CONCATENATE($J$75,C$67,$J$80,$I164)),""))</f>
      </c>
      <c r="D164" s="47">
        <f aca="true" ca="1" t="shared" si="14" ref="D164:D195">IF(INDIRECT(CONCATENATE($J$75,D$67,$J$80,$I164))=0,"",INDIRECT(CONCATENATE($J$75,D$67,$J$80,$I164)))</f>
      </c>
      <c r="E164" s="47"/>
      <c r="F164" s="47"/>
      <c r="G164" s="47"/>
      <c r="H164" s="47" t="s">
        <v>332</v>
      </c>
      <c r="I164" s="47" t="s">
        <v>333</v>
      </c>
    </row>
    <row r="165" spans="2:9" ht="13.5" hidden="1">
      <c r="B165" s="47"/>
      <c r="C165" s="47">
        <f ca="1" t="shared" si="13"/>
      </c>
      <c r="D165" s="47">
        <f ca="1" t="shared" si="14"/>
      </c>
      <c r="E165" s="47"/>
      <c r="F165" s="47"/>
      <c r="G165" s="47"/>
      <c r="H165" s="47" t="s">
        <v>334</v>
      </c>
      <c r="I165" s="47" t="s">
        <v>335</v>
      </c>
    </row>
    <row r="166" spans="2:9" ht="13.5" hidden="1">
      <c r="B166" s="47"/>
      <c r="C166" s="47">
        <f ca="1" t="shared" si="13"/>
      </c>
      <c r="D166" s="47">
        <f ca="1" t="shared" si="14"/>
      </c>
      <c r="E166" s="47"/>
      <c r="F166" s="47"/>
      <c r="G166" s="47"/>
      <c r="H166" s="47" t="s">
        <v>336</v>
      </c>
      <c r="I166" s="47" t="s">
        <v>337</v>
      </c>
    </row>
    <row r="167" spans="2:9" ht="13.5" hidden="1">
      <c r="B167" s="47"/>
      <c r="C167" s="47">
        <f ca="1" t="shared" si="13"/>
      </c>
      <c r="D167" s="47">
        <f ca="1" t="shared" si="14"/>
      </c>
      <c r="E167" s="47"/>
      <c r="F167" s="47"/>
      <c r="G167" s="47"/>
      <c r="H167" s="47" t="s">
        <v>338</v>
      </c>
      <c r="I167" s="47" t="s">
        <v>339</v>
      </c>
    </row>
    <row r="168" spans="2:9" ht="13.5" hidden="1">
      <c r="B168" s="47"/>
      <c r="C168" s="47">
        <f ca="1" t="shared" si="13"/>
      </c>
      <c r="D168" s="47">
        <f ca="1" t="shared" si="14"/>
      </c>
      <c r="E168" s="47"/>
      <c r="F168" s="47"/>
      <c r="G168" s="47"/>
      <c r="H168" s="47" t="s">
        <v>340</v>
      </c>
      <c r="I168" s="47" t="s">
        <v>341</v>
      </c>
    </row>
    <row r="169" spans="2:9" ht="13.5" hidden="1">
      <c r="B169" s="47"/>
      <c r="C169" s="47">
        <f ca="1" t="shared" si="13"/>
      </c>
      <c r="D169" s="47">
        <f ca="1" t="shared" si="14"/>
      </c>
      <c r="E169" s="47"/>
      <c r="F169" s="47"/>
      <c r="G169" s="47"/>
      <c r="H169" s="47" t="s">
        <v>342</v>
      </c>
      <c r="I169" s="47" t="s">
        <v>343</v>
      </c>
    </row>
    <row r="170" spans="2:9" ht="13.5" hidden="1">
      <c r="B170" s="47"/>
      <c r="C170" s="47">
        <f ca="1" t="shared" si="13"/>
      </c>
      <c r="D170" s="47">
        <f ca="1" t="shared" si="14"/>
      </c>
      <c r="E170" s="47"/>
      <c r="F170" s="47"/>
      <c r="G170" s="47"/>
      <c r="H170" s="47" t="s">
        <v>344</v>
      </c>
      <c r="I170" s="47" t="s">
        <v>345</v>
      </c>
    </row>
    <row r="171" spans="2:9" ht="13.5" hidden="1">
      <c r="B171" s="47"/>
      <c r="C171" s="47">
        <f ca="1" t="shared" si="13"/>
      </c>
      <c r="D171" s="47">
        <f ca="1" t="shared" si="14"/>
      </c>
      <c r="E171" s="47"/>
      <c r="F171" s="47"/>
      <c r="G171" s="47"/>
      <c r="H171" s="47" t="s">
        <v>346</v>
      </c>
      <c r="I171" s="47" t="s">
        <v>347</v>
      </c>
    </row>
    <row r="172" spans="2:9" ht="13.5" hidden="1">
      <c r="B172" s="47"/>
      <c r="C172" s="47">
        <f ca="1" t="shared" si="13"/>
      </c>
      <c r="D172" s="47">
        <f ca="1" t="shared" si="14"/>
      </c>
      <c r="E172" s="47"/>
      <c r="F172" s="47"/>
      <c r="G172" s="47"/>
      <c r="H172" s="47" t="s">
        <v>348</v>
      </c>
      <c r="I172" s="47" t="s">
        <v>349</v>
      </c>
    </row>
    <row r="173" spans="2:9" ht="13.5" hidden="1">
      <c r="B173" s="47"/>
      <c r="C173" s="47">
        <f ca="1" t="shared" si="13"/>
      </c>
      <c r="D173" s="47">
        <f ca="1" t="shared" si="14"/>
      </c>
      <c r="E173" s="47"/>
      <c r="F173" s="47"/>
      <c r="G173" s="47"/>
      <c r="H173" s="47" t="s">
        <v>350</v>
      </c>
      <c r="I173" s="47" t="s">
        <v>351</v>
      </c>
    </row>
    <row r="174" spans="2:9" ht="13.5" hidden="1">
      <c r="B174" s="47"/>
      <c r="C174" s="47">
        <f ca="1" t="shared" si="13"/>
      </c>
      <c r="D174" s="47">
        <f ca="1" t="shared" si="14"/>
      </c>
      <c r="E174" s="47"/>
      <c r="F174" s="47"/>
      <c r="G174" s="47"/>
      <c r="H174" s="47" t="s">
        <v>352</v>
      </c>
      <c r="I174" s="47" t="s">
        <v>353</v>
      </c>
    </row>
    <row r="175" spans="2:9" ht="13.5" hidden="1">
      <c r="B175" s="47"/>
      <c r="C175" s="47">
        <f ca="1" t="shared" si="13"/>
      </c>
      <c r="D175" s="47">
        <f ca="1" t="shared" si="14"/>
      </c>
      <c r="E175" s="47"/>
      <c r="F175" s="47"/>
      <c r="G175" s="47"/>
      <c r="H175" s="47" t="s">
        <v>354</v>
      </c>
      <c r="I175" s="47" t="s">
        <v>355</v>
      </c>
    </row>
    <row r="176" spans="2:9" ht="13.5" hidden="1">
      <c r="B176" s="47"/>
      <c r="C176" s="47">
        <f ca="1" t="shared" si="13"/>
      </c>
      <c r="D176" s="47">
        <f ca="1" t="shared" si="14"/>
      </c>
      <c r="E176" s="47"/>
      <c r="F176" s="47"/>
      <c r="G176" s="47"/>
      <c r="H176" s="47" t="s">
        <v>356</v>
      </c>
      <c r="I176" s="47" t="s">
        <v>357</v>
      </c>
    </row>
    <row r="177" spans="2:9" ht="13.5" hidden="1">
      <c r="B177" s="47"/>
      <c r="C177" s="47">
        <f ca="1" t="shared" si="13"/>
      </c>
      <c r="D177" s="47">
        <f ca="1" t="shared" si="14"/>
      </c>
      <c r="E177" s="47"/>
      <c r="F177" s="47"/>
      <c r="G177" s="47"/>
      <c r="H177" s="47" t="s">
        <v>358</v>
      </c>
      <c r="I177" s="47" t="s">
        <v>359</v>
      </c>
    </row>
    <row r="178" spans="2:9" ht="13.5" hidden="1">
      <c r="B178" s="47"/>
      <c r="C178" s="47">
        <f ca="1" t="shared" si="13"/>
      </c>
      <c r="D178" s="47">
        <f ca="1" t="shared" si="14"/>
      </c>
      <c r="E178" s="47"/>
      <c r="F178" s="47"/>
      <c r="G178" s="47"/>
      <c r="H178" s="47" t="s">
        <v>360</v>
      </c>
      <c r="I178" s="47" t="s">
        <v>361</v>
      </c>
    </row>
    <row r="179" spans="2:9" ht="13.5" hidden="1">
      <c r="B179" s="47"/>
      <c r="C179" s="47">
        <f ca="1" t="shared" si="13"/>
      </c>
      <c r="D179" s="47">
        <f ca="1" t="shared" si="14"/>
      </c>
      <c r="E179" s="47"/>
      <c r="F179" s="47"/>
      <c r="G179" s="47"/>
      <c r="H179" s="47" t="s">
        <v>362</v>
      </c>
      <c r="I179" s="47" t="s">
        <v>363</v>
      </c>
    </row>
    <row r="180" spans="2:9" ht="13.5" hidden="1">
      <c r="B180" s="47"/>
      <c r="C180" s="47">
        <f ca="1" t="shared" si="13"/>
      </c>
      <c r="D180" s="47">
        <f ca="1" t="shared" si="14"/>
      </c>
      <c r="E180" s="47"/>
      <c r="F180" s="47"/>
      <c r="G180" s="47"/>
      <c r="H180" s="47" t="s">
        <v>364</v>
      </c>
      <c r="I180" s="47" t="s">
        <v>365</v>
      </c>
    </row>
    <row r="181" spans="2:9" ht="13.5" hidden="1">
      <c r="B181" s="47"/>
      <c r="C181" s="47">
        <f ca="1" t="shared" si="13"/>
      </c>
      <c r="D181" s="47">
        <f ca="1" t="shared" si="14"/>
      </c>
      <c r="E181" s="47"/>
      <c r="F181" s="47"/>
      <c r="G181" s="47"/>
      <c r="H181" s="47" t="s">
        <v>366</v>
      </c>
      <c r="I181" s="47" t="s">
        <v>367</v>
      </c>
    </row>
    <row r="182" spans="2:9" ht="13.5" hidden="1">
      <c r="B182" s="47"/>
      <c r="C182" s="47">
        <f ca="1" t="shared" si="13"/>
      </c>
      <c r="D182" s="47">
        <f ca="1" t="shared" si="14"/>
      </c>
      <c r="E182" s="47"/>
      <c r="F182" s="47"/>
      <c r="G182" s="47"/>
      <c r="H182" s="47" t="s">
        <v>368</v>
      </c>
      <c r="I182" s="47" t="s">
        <v>369</v>
      </c>
    </row>
    <row r="183" spans="2:9" ht="13.5" hidden="1">
      <c r="B183" s="47"/>
      <c r="C183" s="47">
        <f ca="1" t="shared" si="13"/>
      </c>
      <c r="D183" s="47">
        <f ca="1" t="shared" si="14"/>
      </c>
      <c r="E183" s="47"/>
      <c r="F183" s="47"/>
      <c r="G183" s="47"/>
      <c r="H183" s="47" t="s">
        <v>370</v>
      </c>
      <c r="I183" s="47" t="s">
        <v>371</v>
      </c>
    </row>
    <row r="184" spans="2:9" ht="13.5" hidden="1">
      <c r="B184" s="47"/>
      <c r="C184" s="47">
        <f ca="1" t="shared" si="13"/>
      </c>
      <c r="D184" s="47">
        <f ca="1" t="shared" si="14"/>
      </c>
      <c r="E184" s="47"/>
      <c r="F184" s="47"/>
      <c r="G184" s="47"/>
      <c r="H184" s="47" t="s">
        <v>372</v>
      </c>
      <c r="I184" s="47" t="s">
        <v>373</v>
      </c>
    </row>
    <row r="185" spans="2:9" ht="13.5" hidden="1">
      <c r="B185" s="47"/>
      <c r="C185" s="47">
        <f ca="1" t="shared" si="13"/>
      </c>
      <c r="D185" s="47">
        <f ca="1" t="shared" si="14"/>
      </c>
      <c r="E185" s="47"/>
      <c r="F185" s="47"/>
      <c r="G185" s="47"/>
      <c r="H185" s="47" t="s">
        <v>374</v>
      </c>
      <c r="I185" s="47" t="s">
        <v>375</v>
      </c>
    </row>
    <row r="186" spans="2:9" ht="13.5" hidden="1">
      <c r="B186" s="47"/>
      <c r="C186" s="47">
        <f ca="1" t="shared" si="13"/>
      </c>
      <c r="D186" s="47">
        <f ca="1" t="shared" si="14"/>
      </c>
      <c r="E186" s="47"/>
      <c r="F186" s="47"/>
      <c r="G186" s="47"/>
      <c r="H186" s="47" t="s">
        <v>376</v>
      </c>
      <c r="I186" s="47" t="s">
        <v>377</v>
      </c>
    </row>
    <row r="187" spans="2:9" ht="13.5" hidden="1">
      <c r="B187" s="47"/>
      <c r="C187" s="47">
        <f ca="1" t="shared" si="13"/>
      </c>
      <c r="D187" s="47">
        <f ca="1" t="shared" si="14"/>
      </c>
      <c r="E187" s="47"/>
      <c r="F187" s="47"/>
      <c r="G187" s="47"/>
      <c r="H187" s="47" t="s">
        <v>378</v>
      </c>
      <c r="I187" s="47" t="s">
        <v>379</v>
      </c>
    </row>
    <row r="188" spans="2:9" ht="13.5" hidden="1">
      <c r="B188" s="47"/>
      <c r="C188" s="47">
        <f ca="1" t="shared" si="13"/>
      </c>
      <c r="D188" s="47">
        <f ca="1" t="shared" si="14"/>
      </c>
      <c r="E188" s="47"/>
      <c r="F188" s="47"/>
      <c r="G188" s="47"/>
      <c r="H188" s="47" t="s">
        <v>380</v>
      </c>
      <c r="I188" s="47" t="s">
        <v>381</v>
      </c>
    </row>
    <row r="189" spans="2:9" ht="13.5" hidden="1">
      <c r="B189" s="47"/>
      <c r="C189" s="47">
        <f ca="1" t="shared" si="13"/>
      </c>
      <c r="D189" s="47">
        <f ca="1" t="shared" si="14"/>
      </c>
      <c r="E189" s="47"/>
      <c r="F189" s="47"/>
      <c r="G189" s="47"/>
      <c r="H189" s="47" t="s">
        <v>382</v>
      </c>
      <c r="I189" s="47" t="s">
        <v>383</v>
      </c>
    </row>
    <row r="190" spans="2:9" ht="13.5" hidden="1">
      <c r="B190" s="47"/>
      <c r="C190" s="47">
        <f ca="1" t="shared" si="13"/>
      </c>
      <c r="D190" s="47">
        <f ca="1" t="shared" si="14"/>
      </c>
      <c r="E190" s="47"/>
      <c r="F190" s="47"/>
      <c r="G190" s="47"/>
      <c r="H190" s="47" t="s">
        <v>384</v>
      </c>
      <c r="I190" s="47" t="s">
        <v>385</v>
      </c>
    </row>
    <row r="191" spans="2:9" ht="13.5" hidden="1">
      <c r="B191" s="47"/>
      <c r="C191" s="47">
        <f ca="1" t="shared" si="13"/>
      </c>
      <c r="D191" s="47">
        <f ca="1" t="shared" si="14"/>
      </c>
      <c r="E191" s="47"/>
      <c r="F191" s="47"/>
      <c r="G191" s="47"/>
      <c r="H191" s="47" t="s">
        <v>386</v>
      </c>
      <c r="I191" s="47" t="s">
        <v>387</v>
      </c>
    </row>
    <row r="192" spans="2:9" ht="13.5" hidden="1">
      <c r="B192" s="47"/>
      <c r="C192" s="47">
        <f ca="1" t="shared" si="13"/>
      </c>
      <c r="D192" s="47">
        <f ca="1" t="shared" si="14"/>
      </c>
      <c r="E192" s="47"/>
      <c r="F192" s="47"/>
      <c r="G192" s="47"/>
      <c r="H192" s="47" t="s">
        <v>388</v>
      </c>
      <c r="I192" s="47" t="s">
        <v>389</v>
      </c>
    </row>
    <row r="193" spans="2:9" ht="13.5" hidden="1">
      <c r="B193" s="47"/>
      <c r="C193" s="47">
        <f ca="1" t="shared" si="13"/>
      </c>
      <c r="D193" s="47">
        <f ca="1" t="shared" si="14"/>
      </c>
      <c r="E193" s="47"/>
      <c r="F193" s="47"/>
      <c r="G193" s="47"/>
      <c r="H193" s="47" t="s">
        <v>390</v>
      </c>
      <c r="I193" s="47" t="s">
        <v>391</v>
      </c>
    </row>
    <row r="194" spans="2:9" ht="13.5" hidden="1">
      <c r="B194" s="47"/>
      <c r="C194" s="47">
        <f ca="1" t="shared" si="13"/>
      </c>
      <c r="D194" s="47">
        <f ca="1" t="shared" si="14"/>
      </c>
      <c r="E194" s="47"/>
      <c r="F194" s="47"/>
      <c r="G194" s="47"/>
      <c r="H194" s="47" t="s">
        <v>392</v>
      </c>
      <c r="I194" s="47" t="s">
        <v>393</v>
      </c>
    </row>
    <row r="195" spans="2:9" ht="13.5" hidden="1">
      <c r="B195" s="47"/>
      <c r="C195" s="47">
        <f ca="1" t="shared" si="13"/>
      </c>
      <c r="D195" s="47">
        <f ca="1" t="shared" si="14"/>
      </c>
      <c r="E195" s="47"/>
      <c r="F195" s="47"/>
      <c r="G195" s="47"/>
      <c r="H195" s="47" t="s">
        <v>394</v>
      </c>
      <c r="I195" s="47" t="s">
        <v>395</v>
      </c>
    </row>
    <row r="196" spans="2:9" ht="13.5" hidden="1">
      <c r="B196" s="47"/>
      <c r="C196" s="47">
        <f aca="true" ca="1" t="shared" si="15" ref="C196:C213">IF(INDIRECT(CONCATENATE($J$75,C$67,$J$80,$I196))=0,"",IF(OR(INDIRECT(CONCATENATE($J$75,C$67,$J$80,$H196))=0,INDIRECT(CONCATENATE($J$75,C$67,$J$80,$H196))=$C$59),INDIRECT(CONCATENATE($J$75,C$67,$J$80,$I196)),""))</f>
      </c>
      <c r="D196" s="47">
        <f aca="true" ca="1" t="shared" si="16" ref="D196:D213">IF(INDIRECT(CONCATENATE($J$75,D$67,$J$80,$I196))=0,"",INDIRECT(CONCATENATE($J$75,D$67,$J$80,$I196)))</f>
      </c>
      <c r="E196" s="47"/>
      <c r="F196" s="47"/>
      <c r="G196" s="47"/>
      <c r="H196" s="47" t="s">
        <v>396</v>
      </c>
      <c r="I196" s="47" t="s">
        <v>397</v>
      </c>
    </row>
    <row r="197" spans="2:9" ht="13.5" hidden="1">
      <c r="B197" s="47"/>
      <c r="C197" s="47">
        <f ca="1" t="shared" si="15"/>
      </c>
      <c r="D197" s="47">
        <f ca="1" t="shared" si="16"/>
      </c>
      <c r="E197" s="47"/>
      <c r="F197" s="47"/>
      <c r="G197" s="47"/>
      <c r="H197" s="47" t="s">
        <v>398</v>
      </c>
      <c r="I197" s="47" t="s">
        <v>399</v>
      </c>
    </row>
    <row r="198" spans="2:9" ht="13.5" hidden="1">
      <c r="B198" s="47"/>
      <c r="C198" s="47">
        <f ca="1" t="shared" si="15"/>
      </c>
      <c r="D198" s="47">
        <f ca="1" t="shared" si="16"/>
      </c>
      <c r="E198" s="47"/>
      <c r="F198" s="47"/>
      <c r="G198" s="47"/>
      <c r="H198" s="47" t="s">
        <v>400</v>
      </c>
      <c r="I198" s="47" t="s">
        <v>401</v>
      </c>
    </row>
    <row r="199" spans="2:9" ht="13.5" hidden="1">
      <c r="B199" s="47"/>
      <c r="C199" s="47">
        <f ca="1" t="shared" si="15"/>
      </c>
      <c r="D199" s="47">
        <f ca="1" t="shared" si="16"/>
      </c>
      <c r="E199" s="47"/>
      <c r="F199" s="47"/>
      <c r="G199" s="47"/>
      <c r="H199" s="47" t="s">
        <v>402</v>
      </c>
      <c r="I199" s="47" t="s">
        <v>403</v>
      </c>
    </row>
    <row r="200" spans="2:9" ht="13.5" hidden="1">
      <c r="B200" s="47"/>
      <c r="C200" s="47">
        <f ca="1" t="shared" si="15"/>
      </c>
      <c r="D200" s="47">
        <f ca="1" t="shared" si="16"/>
      </c>
      <c r="E200" s="47"/>
      <c r="F200" s="47"/>
      <c r="G200" s="47"/>
      <c r="H200" s="47" t="s">
        <v>404</v>
      </c>
      <c r="I200" s="47" t="s">
        <v>405</v>
      </c>
    </row>
    <row r="201" spans="2:9" ht="13.5" hidden="1">
      <c r="B201" s="47"/>
      <c r="C201" s="47">
        <f ca="1" t="shared" si="15"/>
      </c>
      <c r="D201" s="47">
        <f ca="1" t="shared" si="16"/>
      </c>
      <c r="E201" s="47"/>
      <c r="F201" s="47"/>
      <c r="G201" s="47"/>
      <c r="H201" s="47" t="s">
        <v>406</v>
      </c>
      <c r="I201" s="47" t="s">
        <v>407</v>
      </c>
    </row>
    <row r="202" spans="2:9" ht="13.5" hidden="1">
      <c r="B202" s="47"/>
      <c r="C202" s="47">
        <f ca="1" t="shared" si="15"/>
      </c>
      <c r="D202" s="47">
        <f ca="1" t="shared" si="16"/>
      </c>
      <c r="E202" s="47"/>
      <c r="F202" s="47"/>
      <c r="G202" s="47"/>
      <c r="H202" s="47" t="s">
        <v>408</v>
      </c>
      <c r="I202" s="47" t="s">
        <v>409</v>
      </c>
    </row>
    <row r="203" spans="2:9" ht="13.5" hidden="1">
      <c r="B203" s="47"/>
      <c r="C203" s="47">
        <f ca="1" t="shared" si="15"/>
      </c>
      <c r="D203" s="47">
        <f ca="1" t="shared" si="16"/>
      </c>
      <c r="E203" s="47"/>
      <c r="F203" s="47"/>
      <c r="G203" s="47"/>
      <c r="H203" s="47" t="s">
        <v>410</v>
      </c>
      <c r="I203" s="47" t="s">
        <v>411</v>
      </c>
    </row>
    <row r="204" spans="2:9" ht="13.5" hidden="1">
      <c r="B204" s="47"/>
      <c r="C204" s="47">
        <f ca="1" t="shared" si="15"/>
      </c>
      <c r="D204" s="47">
        <f ca="1" t="shared" si="16"/>
      </c>
      <c r="E204" s="47"/>
      <c r="F204" s="47"/>
      <c r="G204" s="47"/>
      <c r="H204" s="47" t="s">
        <v>412</v>
      </c>
      <c r="I204" s="47" t="s">
        <v>413</v>
      </c>
    </row>
    <row r="205" spans="2:9" ht="13.5" hidden="1">
      <c r="B205" s="47"/>
      <c r="C205" s="47">
        <f ca="1" t="shared" si="15"/>
      </c>
      <c r="D205" s="47">
        <f ca="1" t="shared" si="16"/>
      </c>
      <c r="E205" s="47"/>
      <c r="F205" s="47"/>
      <c r="G205" s="47"/>
      <c r="H205" s="47" t="s">
        <v>414</v>
      </c>
      <c r="I205" s="47" t="s">
        <v>415</v>
      </c>
    </row>
    <row r="206" spans="2:9" ht="13.5" hidden="1">
      <c r="B206" s="47"/>
      <c r="C206" s="47">
        <f ca="1" t="shared" si="15"/>
      </c>
      <c r="D206" s="47">
        <f ca="1" t="shared" si="16"/>
      </c>
      <c r="E206" s="47"/>
      <c r="F206" s="47"/>
      <c r="G206" s="47"/>
      <c r="H206" s="47" t="s">
        <v>416</v>
      </c>
      <c r="I206" s="47" t="s">
        <v>417</v>
      </c>
    </row>
    <row r="207" spans="2:9" ht="13.5" hidden="1">
      <c r="B207" s="47"/>
      <c r="C207" s="47">
        <f ca="1" t="shared" si="15"/>
      </c>
      <c r="D207" s="47">
        <f ca="1" t="shared" si="16"/>
      </c>
      <c r="E207" s="47"/>
      <c r="F207" s="47"/>
      <c r="G207" s="47"/>
      <c r="H207" s="47" t="s">
        <v>418</v>
      </c>
      <c r="I207" s="47" t="s">
        <v>419</v>
      </c>
    </row>
    <row r="208" spans="2:9" ht="13.5" hidden="1">
      <c r="B208" s="47"/>
      <c r="C208" s="47">
        <f ca="1" t="shared" si="15"/>
      </c>
      <c r="D208" s="47">
        <f ca="1" t="shared" si="16"/>
      </c>
      <c r="E208" s="47"/>
      <c r="F208" s="47"/>
      <c r="G208" s="47"/>
      <c r="H208" s="47" t="s">
        <v>420</v>
      </c>
      <c r="I208" s="47" t="s">
        <v>421</v>
      </c>
    </row>
    <row r="209" spans="2:9" ht="13.5" hidden="1">
      <c r="B209" s="47"/>
      <c r="C209" s="47">
        <f ca="1" t="shared" si="15"/>
      </c>
      <c r="D209" s="47">
        <f ca="1" t="shared" si="16"/>
      </c>
      <c r="E209" s="47"/>
      <c r="F209" s="47"/>
      <c r="G209" s="47"/>
      <c r="H209" s="47" t="s">
        <v>422</v>
      </c>
      <c r="I209" s="47" t="s">
        <v>423</v>
      </c>
    </row>
    <row r="210" spans="2:9" ht="13.5" hidden="1">
      <c r="B210" s="47"/>
      <c r="C210" s="47">
        <f ca="1" t="shared" si="15"/>
      </c>
      <c r="D210" s="47">
        <f ca="1" t="shared" si="16"/>
      </c>
      <c r="E210" s="47"/>
      <c r="F210" s="47"/>
      <c r="G210" s="47"/>
      <c r="H210" s="47" t="s">
        <v>424</v>
      </c>
      <c r="I210" s="47" t="s">
        <v>425</v>
      </c>
    </row>
    <row r="211" spans="2:9" ht="13.5" hidden="1">
      <c r="B211" s="47"/>
      <c r="C211" s="47">
        <f ca="1" t="shared" si="15"/>
      </c>
      <c r="D211" s="47">
        <f ca="1" t="shared" si="16"/>
      </c>
      <c r="E211" s="47"/>
      <c r="F211" s="47"/>
      <c r="G211" s="47"/>
      <c r="H211" s="47" t="s">
        <v>426</v>
      </c>
      <c r="I211" s="47" t="s">
        <v>427</v>
      </c>
    </row>
    <row r="212" spans="2:9" ht="13.5" hidden="1">
      <c r="B212" s="47"/>
      <c r="C212" s="47">
        <f ca="1" t="shared" si="15"/>
      </c>
      <c r="D212" s="47">
        <f ca="1" t="shared" si="16"/>
      </c>
      <c r="E212" s="47"/>
      <c r="F212" s="47"/>
      <c r="G212" s="47"/>
      <c r="H212" s="47" t="s">
        <v>428</v>
      </c>
      <c r="I212" s="47" t="s">
        <v>429</v>
      </c>
    </row>
    <row r="213" spans="2:9" ht="13.5" hidden="1">
      <c r="B213" s="47"/>
      <c r="C213" s="47">
        <f ca="1" t="shared" si="15"/>
      </c>
      <c r="D213" s="47">
        <f ca="1" t="shared" si="16"/>
      </c>
      <c r="E213" s="47"/>
      <c r="F213" s="47"/>
      <c r="G213" s="47"/>
      <c r="H213" s="47" t="s">
        <v>430</v>
      </c>
      <c r="I213" s="47" t="s">
        <v>431</v>
      </c>
    </row>
    <row r="214" ht="13.5" hidden="1"/>
  </sheetData>
  <sheetProtection sheet="1" objects="1" scenarios="1" formatCells="0" formatColumns="0" formatRows="0"/>
  <mergeCells count="86">
    <mergeCell ref="C2:G2"/>
    <mergeCell ref="L1:M1"/>
    <mergeCell ref="I2:K6"/>
    <mergeCell ref="L2:M2"/>
    <mergeCell ref="C4:G4"/>
    <mergeCell ref="C6:G6"/>
    <mergeCell ref="B9:B10"/>
    <mergeCell ref="B12:B13"/>
    <mergeCell ref="B15:B16"/>
    <mergeCell ref="G19:I19"/>
    <mergeCell ref="B19:B24"/>
    <mergeCell ref="C19:F19"/>
    <mergeCell ref="C22:D22"/>
    <mergeCell ref="C23:J23"/>
    <mergeCell ref="C20:F20"/>
    <mergeCell ref="G20:I20"/>
    <mergeCell ref="C21:D21"/>
    <mergeCell ref="I21:J21"/>
    <mergeCell ref="B26:B31"/>
    <mergeCell ref="C26:F26"/>
    <mergeCell ref="G26:I26"/>
    <mergeCell ref="C27:F27"/>
    <mergeCell ref="G27:I27"/>
    <mergeCell ref="C28:D28"/>
    <mergeCell ref="C29:D29"/>
    <mergeCell ref="I22:J22"/>
    <mergeCell ref="B33:B38"/>
    <mergeCell ref="C33:F33"/>
    <mergeCell ref="G33:I33"/>
    <mergeCell ref="C34:F34"/>
    <mergeCell ref="G34:I34"/>
    <mergeCell ref="C35:D35"/>
    <mergeCell ref="C36:D36"/>
    <mergeCell ref="C37:J37"/>
    <mergeCell ref="I36:J36"/>
    <mergeCell ref="B40:B45"/>
    <mergeCell ref="C40:F40"/>
    <mergeCell ref="G40:I40"/>
    <mergeCell ref="C41:F41"/>
    <mergeCell ref="G41:I41"/>
    <mergeCell ref="C42:D42"/>
    <mergeCell ref="I43:J43"/>
    <mergeCell ref="C43:D43"/>
    <mergeCell ref="C44:J44"/>
    <mergeCell ref="C45:J45"/>
    <mergeCell ref="C24:J24"/>
    <mergeCell ref="I42:J42"/>
    <mergeCell ref="C38:J38"/>
    <mergeCell ref="C30:J30"/>
    <mergeCell ref="I28:J28"/>
    <mergeCell ref="I29:J29"/>
    <mergeCell ref="I35:J35"/>
    <mergeCell ref="C31:J31"/>
    <mergeCell ref="D48:E48"/>
    <mergeCell ref="B49:C49"/>
    <mergeCell ref="D49:E49"/>
    <mergeCell ref="G49:J49"/>
    <mergeCell ref="G48:H48"/>
    <mergeCell ref="B50:C50"/>
    <mergeCell ref="D50:E50"/>
    <mergeCell ref="G50:J50"/>
    <mergeCell ref="B51:C51"/>
    <mergeCell ref="D51:E51"/>
    <mergeCell ref="G51:J51"/>
    <mergeCell ref="B52:C52"/>
    <mergeCell ref="D52:E52"/>
    <mergeCell ref="G52:J52"/>
    <mergeCell ref="B53:C53"/>
    <mergeCell ref="D53:E53"/>
    <mergeCell ref="G53:J53"/>
    <mergeCell ref="B54:C54"/>
    <mergeCell ref="D54:E54"/>
    <mergeCell ref="G54:J54"/>
    <mergeCell ref="B55:C55"/>
    <mergeCell ref="D55:E55"/>
    <mergeCell ref="G55:J55"/>
    <mergeCell ref="C59:J59"/>
    <mergeCell ref="B62:J63"/>
    <mergeCell ref="D10:K16"/>
    <mergeCell ref="D9:E9"/>
    <mergeCell ref="B56:C56"/>
    <mergeCell ref="D56:E56"/>
    <mergeCell ref="G56:J56"/>
    <mergeCell ref="B57:C57"/>
    <mergeCell ref="D57:E57"/>
    <mergeCell ref="G57:J57"/>
  </mergeCells>
  <dataValidations count="6">
    <dataValidation type="list" allowBlank="1" showErrorMessage="1" sqref="B49:C57">
      <formula1>$C$68:$C$213</formula1>
      <formula2>0</formula2>
    </dataValidation>
    <dataValidation type="list" allowBlank="1" showErrorMessage="1" sqref="C59:J59">
      <formula1>$K$68:$K$78</formula1>
    </dataValidation>
    <dataValidation type="list" allowBlank="1" showErrorMessage="1" sqref="C27:F27 C34:F34 C41:F41 C20:F20">
      <formula1>$D$68:$D$136</formula1>
      <formula2>0</formula2>
    </dataValidation>
    <dataValidation type="list" allowBlank="1" showErrorMessage="1" sqref="L2:M2">
      <formula1>$J$68:$J$71</formula1>
    </dataValidation>
    <dataValidation type="list" allowBlank="1" showInputMessage="1" showErrorMessage="1" sqref="L1:M1">
      <formula1>$J$83:$J$89</formula1>
    </dataValidation>
    <dataValidation type="list" allowBlank="1" showErrorMessage="1" sqref="C10">
      <formula1>$B$68:$B$77</formula1>
      <formula2>0</formula2>
    </dataValidation>
  </dataValidations>
  <printOptions horizontalCentered="1"/>
  <pageMargins left="0.7875" right="0.43333333333333335" top="0.5118055555555556" bottom="0.47222222222222227"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5">
    <tabColor indexed="10"/>
  </sheetPr>
  <dimension ref="B1:S75"/>
  <sheetViews>
    <sheetView zoomScaleSheetLayoutView="100" workbookViewId="0" topLeftCell="B1">
      <selection activeCell="M23" sqref="M23"/>
    </sheetView>
  </sheetViews>
  <sheetFormatPr defaultColWidth="9.00390625" defaultRowHeight="13.5"/>
  <cols>
    <col min="2" max="3" width="17.75390625" style="0" customWidth="1"/>
    <col min="4" max="4" width="5.25390625" style="0" customWidth="1"/>
    <col min="5" max="5" width="4.375" style="0" customWidth="1"/>
    <col min="6" max="6" width="12.00390625" style="0" customWidth="1"/>
    <col min="7" max="7" width="3.875" style="0" customWidth="1"/>
    <col min="8" max="9" width="4.375" style="0" customWidth="1"/>
    <col min="10" max="11" width="6.625" style="0" customWidth="1"/>
    <col min="12" max="12" width="3.875" style="0" customWidth="1"/>
    <col min="13" max="13" width="47.125" style="0" customWidth="1"/>
    <col min="14" max="15" width="4.75390625" style="0" customWidth="1"/>
    <col min="16" max="19" width="3.875" style="0" customWidth="1"/>
  </cols>
  <sheetData>
    <row r="1" spans="2:19" ht="13.5">
      <c r="B1">
        <v>1</v>
      </c>
      <c r="C1">
        <v>2</v>
      </c>
      <c r="D1">
        <v>3</v>
      </c>
      <c r="E1">
        <v>4</v>
      </c>
      <c r="F1">
        <v>5</v>
      </c>
      <c r="G1">
        <v>6</v>
      </c>
      <c r="H1">
        <v>7</v>
      </c>
      <c r="I1">
        <v>8</v>
      </c>
      <c r="J1">
        <v>9</v>
      </c>
      <c r="K1">
        <v>10</v>
      </c>
      <c r="L1">
        <v>11</v>
      </c>
      <c r="M1">
        <v>12</v>
      </c>
      <c r="N1">
        <v>13</v>
      </c>
      <c r="O1">
        <v>14</v>
      </c>
      <c r="P1">
        <v>15</v>
      </c>
      <c r="Q1">
        <v>16</v>
      </c>
      <c r="R1">
        <v>17</v>
      </c>
      <c r="S1">
        <v>18</v>
      </c>
    </row>
    <row r="2" spans="2:19" ht="13.5">
      <c r="B2" s="6" t="s">
        <v>432</v>
      </c>
      <c r="C2" s="6" t="s">
        <v>455</v>
      </c>
      <c r="D2" s="6" t="s">
        <v>456</v>
      </c>
      <c r="E2" s="6" t="s">
        <v>457</v>
      </c>
      <c r="F2" s="6" t="s">
        <v>458</v>
      </c>
      <c r="G2" s="6" t="s">
        <v>459</v>
      </c>
      <c r="H2" s="6" t="s">
        <v>460</v>
      </c>
      <c r="I2" s="6" t="s">
        <v>461</v>
      </c>
      <c r="J2" s="6" t="s">
        <v>462</v>
      </c>
      <c r="K2" s="6" t="s">
        <v>463</v>
      </c>
      <c r="L2" s="6" t="s">
        <v>464</v>
      </c>
      <c r="M2" s="6" t="s">
        <v>465</v>
      </c>
      <c r="N2" s="6" t="s">
        <v>695</v>
      </c>
      <c r="O2" s="6" t="s">
        <v>696</v>
      </c>
      <c r="P2" s="6" t="s">
        <v>704</v>
      </c>
      <c r="Q2" s="6" t="s">
        <v>705</v>
      </c>
      <c r="R2" s="6" t="s">
        <v>692</v>
      </c>
      <c r="S2" s="6" t="s">
        <v>698</v>
      </c>
    </row>
    <row r="3" spans="2:19" ht="13.5">
      <c r="B3" s="7" t="s">
        <v>466</v>
      </c>
      <c r="C3" s="7" t="s">
        <v>467</v>
      </c>
      <c r="D3" s="7" t="s">
        <v>468</v>
      </c>
      <c r="E3" s="7" t="s">
        <v>469</v>
      </c>
      <c r="F3" s="7" t="s">
        <v>470</v>
      </c>
      <c r="G3" s="7" t="s">
        <v>471</v>
      </c>
      <c r="H3" s="7" t="s">
        <v>472</v>
      </c>
      <c r="I3" s="7" t="s">
        <v>473</v>
      </c>
      <c r="J3" s="6">
        <v>3</v>
      </c>
      <c r="K3" s="6">
        <v>0</v>
      </c>
      <c r="L3" s="6">
        <v>5</v>
      </c>
      <c r="M3" s="6" t="s">
        <v>70</v>
      </c>
      <c r="N3" s="7">
        <v>45</v>
      </c>
      <c r="O3" s="7">
        <v>90</v>
      </c>
      <c r="P3" s="6"/>
      <c r="Q3" s="6" t="s">
        <v>577</v>
      </c>
      <c r="R3" s="6"/>
      <c r="S3" s="6"/>
    </row>
    <row r="4" spans="2:19" ht="13.5">
      <c r="B4" s="7" t="s">
        <v>76</v>
      </c>
      <c r="C4" s="7" t="s">
        <v>479</v>
      </c>
      <c r="D4" s="7" t="s">
        <v>480</v>
      </c>
      <c r="E4" s="7" t="s">
        <v>481</v>
      </c>
      <c r="F4" s="7" t="s">
        <v>477</v>
      </c>
      <c r="G4" s="7" t="s">
        <v>473</v>
      </c>
      <c r="H4" s="7" t="s">
        <v>473</v>
      </c>
      <c r="I4" s="7" t="s">
        <v>473</v>
      </c>
      <c r="J4" s="6">
        <v>3</v>
      </c>
      <c r="K4" s="6">
        <v>0</v>
      </c>
      <c r="L4" s="6">
        <v>10</v>
      </c>
      <c r="M4" s="6" t="s">
        <v>482</v>
      </c>
      <c r="N4" s="7">
        <v>60</v>
      </c>
      <c r="O4" s="7">
        <v>120</v>
      </c>
      <c r="P4" s="6"/>
      <c r="Q4" s="6" t="s">
        <v>577</v>
      </c>
      <c r="R4" s="6"/>
      <c r="S4" s="6"/>
    </row>
    <row r="5" spans="2:19" ht="13.5">
      <c r="B5" s="7" t="s">
        <v>483</v>
      </c>
      <c r="C5" s="7" t="s">
        <v>476</v>
      </c>
      <c r="D5" s="7" t="s">
        <v>468</v>
      </c>
      <c r="E5" s="7" t="s">
        <v>469</v>
      </c>
      <c r="F5" s="7" t="s">
        <v>484</v>
      </c>
      <c r="G5" s="6" t="s">
        <v>473</v>
      </c>
      <c r="H5" s="7" t="s">
        <v>472</v>
      </c>
      <c r="I5" s="7" t="s">
        <v>473</v>
      </c>
      <c r="J5" s="6">
        <v>3</v>
      </c>
      <c r="K5" s="6">
        <v>0</v>
      </c>
      <c r="L5" s="6">
        <v>5</v>
      </c>
      <c r="M5" s="6" t="s">
        <v>75</v>
      </c>
      <c r="N5" s="7">
        <v>90</v>
      </c>
      <c r="O5" s="7">
        <v>180</v>
      </c>
      <c r="P5" s="6"/>
      <c r="Q5" s="6" t="s">
        <v>577</v>
      </c>
      <c r="R5" s="6"/>
      <c r="S5" s="6"/>
    </row>
    <row r="6" spans="2:19" ht="13.5">
      <c r="B6" s="7" t="s">
        <v>485</v>
      </c>
      <c r="C6" s="7" t="s">
        <v>476</v>
      </c>
      <c r="D6" s="7" t="s">
        <v>480</v>
      </c>
      <c r="E6" s="7" t="s">
        <v>481</v>
      </c>
      <c r="F6" s="7" t="s">
        <v>486</v>
      </c>
      <c r="G6" s="6" t="s">
        <v>473</v>
      </c>
      <c r="H6" s="7" t="s">
        <v>473</v>
      </c>
      <c r="I6" s="7" t="s">
        <v>473</v>
      </c>
      <c r="J6" s="6">
        <v>3</v>
      </c>
      <c r="K6" s="6">
        <v>0</v>
      </c>
      <c r="L6" s="6">
        <v>10</v>
      </c>
      <c r="M6" s="6" t="s">
        <v>487</v>
      </c>
      <c r="N6" s="7">
        <v>75</v>
      </c>
      <c r="O6" s="7">
        <v>150</v>
      </c>
      <c r="P6" s="6"/>
      <c r="Q6" s="6" t="s">
        <v>577</v>
      </c>
      <c r="R6" s="6"/>
      <c r="S6" s="6"/>
    </row>
    <row r="7" spans="2:19" ht="13.5">
      <c r="B7" s="7" t="s">
        <v>488</v>
      </c>
      <c r="C7" s="7" t="s">
        <v>476</v>
      </c>
      <c r="D7" s="7" t="s">
        <v>468</v>
      </c>
      <c r="E7" s="7" t="s">
        <v>469</v>
      </c>
      <c r="F7" s="7" t="s">
        <v>489</v>
      </c>
      <c r="G7" s="6" t="s">
        <v>472</v>
      </c>
      <c r="H7" s="7" t="s">
        <v>472</v>
      </c>
      <c r="I7" s="7" t="s">
        <v>472</v>
      </c>
      <c r="J7" s="6">
        <v>3</v>
      </c>
      <c r="K7" s="6">
        <v>0</v>
      </c>
      <c r="L7" s="6">
        <v>15</v>
      </c>
      <c r="M7" s="6" t="s">
        <v>490</v>
      </c>
      <c r="N7" s="7">
        <v>180</v>
      </c>
      <c r="O7" s="7">
        <v>270</v>
      </c>
      <c r="P7" s="6"/>
      <c r="Q7" s="6" t="s">
        <v>577</v>
      </c>
      <c r="R7" s="6"/>
      <c r="S7" s="6"/>
    </row>
    <row r="8" spans="2:19" ht="13.5">
      <c r="B8" s="7" t="s">
        <v>491</v>
      </c>
      <c r="C8" s="7" t="s">
        <v>476</v>
      </c>
      <c r="D8" s="7" t="s">
        <v>468</v>
      </c>
      <c r="E8" s="7" t="s">
        <v>481</v>
      </c>
      <c r="F8" s="7" t="s">
        <v>492</v>
      </c>
      <c r="G8" s="6" t="s">
        <v>472</v>
      </c>
      <c r="H8" s="7" t="s">
        <v>473</v>
      </c>
      <c r="I8" s="7" t="s">
        <v>472</v>
      </c>
      <c r="J8" s="6">
        <v>3</v>
      </c>
      <c r="K8" s="6">
        <v>-2</v>
      </c>
      <c r="L8" s="6">
        <v>20</v>
      </c>
      <c r="M8" s="6" t="s">
        <v>585</v>
      </c>
      <c r="N8" s="7">
        <v>120</v>
      </c>
      <c r="O8" s="7">
        <v>240</v>
      </c>
      <c r="P8" s="6">
        <v>1</v>
      </c>
      <c r="Q8" s="6" t="s">
        <v>577</v>
      </c>
      <c r="R8" s="6"/>
      <c r="S8" s="6"/>
    </row>
    <row r="9" spans="2:19" ht="13.5">
      <c r="B9" s="7" t="s">
        <v>494</v>
      </c>
      <c r="C9" s="7" t="s">
        <v>476</v>
      </c>
      <c r="D9" s="7" t="s">
        <v>495</v>
      </c>
      <c r="E9" s="7" t="s">
        <v>481</v>
      </c>
      <c r="F9" s="7" t="s">
        <v>496</v>
      </c>
      <c r="G9" s="6" t="s">
        <v>473</v>
      </c>
      <c r="H9" s="7" t="s">
        <v>473</v>
      </c>
      <c r="I9" s="7" t="s">
        <v>472</v>
      </c>
      <c r="J9" s="6">
        <v>3</v>
      </c>
      <c r="K9" s="6">
        <v>0</v>
      </c>
      <c r="L9" s="6">
        <v>10</v>
      </c>
      <c r="M9" s="6" t="s">
        <v>497</v>
      </c>
      <c r="N9" s="7">
        <v>30</v>
      </c>
      <c r="O9" s="7">
        <v>45</v>
      </c>
      <c r="P9" s="6"/>
      <c r="Q9" s="6" t="s">
        <v>577</v>
      </c>
      <c r="R9" s="6"/>
      <c r="S9" s="6"/>
    </row>
    <row r="10" spans="2:19" ht="13.5">
      <c r="B10" s="7" t="s">
        <v>498</v>
      </c>
      <c r="C10" s="7" t="s">
        <v>476</v>
      </c>
      <c r="D10" s="7" t="s">
        <v>480</v>
      </c>
      <c r="E10" s="7" t="s">
        <v>481</v>
      </c>
      <c r="F10" s="7" t="s">
        <v>484</v>
      </c>
      <c r="G10" s="6" t="s">
        <v>473</v>
      </c>
      <c r="H10" s="7" t="s">
        <v>473</v>
      </c>
      <c r="I10" s="7" t="s">
        <v>472</v>
      </c>
      <c r="J10" s="6">
        <v>3</v>
      </c>
      <c r="K10" s="6">
        <v>-1</v>
      </c>
      <c r="L10" s="6">
        <v>15</v>
      </c>
      <c r="M10" s="6" t="s">
        <v>487</v>
      </c>
      <c r="N10" s="7">
        <v>90</v>
      </c>
      <c r="O10" s="7">
        <v>180</v>
      </c>
      <c r="P10" s="6"/>
      <c r="Q10" s="6" t="s">
        <v>577</v>
      </c>
      <c r="R10" s="6"/>
      <c r="S10" s="6"/>
    </row>
    <row r="11" spans="2:19" ht="13.5">
      <c r="B11" s="7" t="s">
        <v>499</v>
      </c>
      <c r="C11" s="7" t="s">
        <v>500</v>
      </c>
      <c r="D11" s="7" t="s">
        <v>480</v>
      </c>
      <c r="E11" s="7" t="s">
        <v>481</v>
      </c>
      <c r="F11" s="7" t="s">
        <v>492</v>
      </c>
      <c r="G11" s="6" t="s">
        <v>472</v>
      </c>
      <c r="H11" s="7" t="s">
        <v>473</v>
      </c>
      <c r="I11" s="7" t="s">
        <v>472</v>
      </c>
      <c r="J11" s="6">
        <v>4</v>
      </c>
      <c r="K11" s="6" t="s">
        <v>472</v>
      </c>
      <c r="L11" s="6">
        <v>25</v>
      </c>
      <c r="M11" s="6" t="s">
        <v>501</v>
      </c>
      <c r="N11" s="7">
        <v>120</v>
      </c>
      <c r="O11" s="7">
        <v>240</v>
      </c>
      <c r="P11" s="6"/>
      <c r="Q11" s="6" t="s">
        <v>577</v>
      </c>
      <c r="R11" s="6"/>
      <c r="S11" s="6"/>
    </row>
    <row r="12" spans="2:19" ht="13.5">
      <c r="B12" s="7" t="s">
        <v>502</v>
      </c>
      <c r="C12" s="7" t="s">
        <v>476</v>
      </c>
      <c r="D12" s="7" t="s">
        <v>503</v>
      </c>
      <c r="E12" s="7" t="s">
        <v>469</v>
      </c>
      <c r="F12" s="7" t="s">
        <v>504</v>
      </c>
      <c r="G12" s="6" t="s">
        <v>472</v>
      </c>
      <c r="H12" s="7" t="s">
        <v>472</v>
      </c>
      <c r="I12" s="7" t="s">
        <v>472</v>
      </c>
      <c r="J12" s="6">
        <v>2</v>
      </c>
      <c r="K12" s="6">
        <v>0</v>
      </c>
      <c r="L12" s="6">
        <v>10</v>
      </c>
      <c r="M12" s="6" t="s">
        <v>507</v>
      </c>
      <c r="N12" s="7">
        <v>90</v>
      </c>
      <c r="O12" s="7">
        <v>90</v>
      </c>
      <c r="P12" s="6"/>
      <c r="Q12" s="6" t="s">
        <v>577</v>
      </c>
      <c r="R12" s="6"/>
      <c r="S12" s="6"/>
    </row>
    <row r="13" spans="2:19" ht="13.5">
      <c r="B13" s="7" t="s">
        <v>508</v>
      </c>
      <c r="C13" s="7" t="s">
        <v>500</v>
      </c>
      <c r="D13" s="7" t="s">
        <v>503</v>
      </c>
      <c r="E13" s="7" t="s">
        <v>469</v>
      </c>
      <c r="F13" s="55" t="s">
        <v>78</v>
      </c>
      <c r="G13" s="6" t="s">
        <v>472</v>
      </c>
      <c r="H13" s="7" t="s">
        <v>472</v>
      </c>
      <c r="I13" s="7" t="s">
        <v>472</v>
      </c>
      <c r="J13" s="6">
        <v>3</v>
      </c>
      <c r="K13" s="6" t="s">
        <v>472</v>
      </c>
      <c r="L13" s="6">
        <v>25</v>
      </c>
      <c r="M13" s="6" t="s">
        <v>586</v>
      </c>
      <c r="N13" s="55">
        <v>120</v>
      </c>
      <c r="O13" s="55">
        <v>120</v>
      </c>
      <c r="P13" s="6"/>
      <c r="Q13" s="6" t="s">
        <v>577</v>
      </c>
      <c r="R13" s="6"/>
      <c r="S13" s="6"/>
    </row>
    <row r="14" spans="2:19" ht="13.5">
      <c r="B14" s="7" t="s">
        <v>510</v>
      </c>
      <c r="C14" s="7" t="s">
        <v>500</v>
      </c>
      <c r="D14" s="7" t="s">
        <v>503</v>
      </c>
      <c r="E14" s="7" t="s">
        <v>469</v>
      </c>
      <c r="F14" s="7" t="s">
        <v>511</v>
      </c>
      <c r="G14" s="6" t="s">
        <v>472</v>
      </c>
      <c r="H14" s="7" t="s">
        <v>472</v>
      </c>
      <c r="I14" s="7" t="s">
        <v>472</v>
      </c>
      <c r="J14" s="6">
        <v>2</v>
      </c>
      <c r="K14" s="6" t="s">
        <v>472</v>
      </c>
      <c r="L14" s="6">
        <v>25</v>
      </c>
      <c r="M14" s="6" t="s">
        <v>507</v>
      </c>
      <c r="N14" s="7">
        <v>180</v>
      </c>
      <c r="O14" s="7">
        <v>180</v>
      </c>
      <c r="P14" s="6"/>
      <c r="Q14" s="6" t="s">
        <v>577</v>
      </c>
      <c r="R14" s="6"/>
      <c r="S14" s="6"/>
    </row>
    <row r="15" spans="2:19" ht="13.5">
      <c r="B15" s="7" t="s">
        <v>512</v>
      </c>
      <c r="C15" s="7" t="s">
        <v>476</v>
      </c>
      <c r="D15" s="7" t="s">
        <v>468</v>
      </c>
      <c r="E15" s="7" t="s">
        <v>469</v>
      </c>
      <c r="F15" s="7" t="s">
        <v>484</v>
      </c>
      <c r="G15" s="6" t="s">
        <v>472</v>
      </c>
      <c r="H15" s="7" t="s">
        <v>472</v>
      </c>
      <c r="I15" s="7" t="s">
        <v>472</v>
      </c>
      <c r="J15" s="6">
        <v>3</v>
      </c>
      <c r="K15" s="6">
        <v>-1</v>
      </c>
      <c r="L15" s="6">
        <v>15</v>
      </c>
      <c r="M15" s="6" t="s">
        <v>513</v>
      </c>
      <c r="N15" s="7">
        <v>90</v>
      </c>
      <c r="O15" s="7">
        <v>180</v>
      </c>
      <c r="P15" s="6">
        <v>1</v>
      </c>
      <c r="Q15" s="6" t="s">
        <v>577</v>
      </c>
      <c r="R15" s="6"/>
      <c r="S15" s="6"/>
    </row>
    <row r="16" spans="2:19" ht="13.5">
      <c r="B16" s="7" t="s">
        <v>514</v>
      </c>
      <c r="C16" s="7" t="s">
        <v>515</v>
      </c>
      <c r="D16" s="7" t="s">
        <v>495</v>
      </c>
      <c r="E16" s="7" t="s">
        <v>481</v>
      </c>
      <c r="F16" s="7" t="s">
        <v>504</v>
      </c>
      <c r="G16" s="6" t="s">
        <v>472</v>
      </c>
      <c r="H16" s="7" t="s">
        <v>472</v>
      </c>
      <c r="I16" s="7" t="s">
        <v>473</v>
      </c>
      <c r="J16" s="6">
        <v>3</v>
      </c>
      <c r="K16" s="6">
        <v>-1</v>
      </c>
      <c r="L16" s="6">
        <v>15</v>
      </c>
      <c r="M16" s="6" t="s">
        <v>493</v>
      </c>
      <c r="N16" s="7">
        <v>90</v>
      </c>
      <c r="O16" s="7">
        <v>90</v>
      </c>
      <c r="P16" s="6">
        <v>1</v>
      </c>
      <c r="Q16" s="6" t="s">
        <v>106</v>
      </c>
      <c r="R16" s="6"/>
      <c r="S16" s="6"/>
    </row>
    <row r="17" spans="2:19" ht="13.5">
      <c r="B17" s="7" t="s">
        <v>516</v>
      </c>
      <c r="C17" s="7" t="s">
        <v>515</v>
      </c>
      <c r="D17" s="7" t="s">
        <v>468</v>
      </c>
      <c r="E17" s="7" t="s">
        <v>481</v>
      </c>
      <c r="F17" s="7" t="s">
        <v>484</v>
      </c>
      <c r="G17" s="6" t="s">
        <v>473</v>
      </c>
      <c r="H17" s="7" t="s">
        <v>472</v>
      </c>
      <c r="I17" s="7" t="s">
        <v>473</v>
      </c>
      <c r="J17" s="6">
        <v>3</v>
      </c>
      <c r="K17" s="6">
        <v>-1</v>
      </c>
      <c r="L17" s="6">
        <v>20</v>
      </c>
      <c r="M17" s="6" t="s">
        <v>517</v>
      </c>
      <c r="N17" s="7">
        <v>90</v>
      </c>
      <c r="O17" s="7">
        <v>180</v>
      </c>
      <c r="P17" s="6">
        <v>1</v>
      </c>
      <c r="Q17" s="6" t="s">
        <v>106</v>
      </c>
      <c r="R17" s="6"/>
      <c r="S17" s="6"/>
    </row>
    <row r="18" spans="2:19" ht="13.5">
      <c r="B18" s="7" t="s">
        <v>518</v>
      </c>
      <c r="C18" s="7" t="s">
        <v>515</v>
      </c>
      <c r="D18" s="7" t="s">
        <v>468</v>
      </c>
      <c r="E18" s="7" t="s">
        <v>481</v>
      </c>
      <c r="F18" s="7" t="s">
        <v>519</v>
      </c>
      <c r="G18" s="6" t="s">
        <v>472</v>
      </c>
      <c r="H18" s="7" t="s">
        <v>472</v>
      </c>
      <c r="I18" s="7" t="s">
        <v>472</v>
      </c>
      <c r="J18" s="6">
        <v>2</v>
      </c>
      <c r="K18" s="6">
        <v>-2</v>
      </c>
      <c r="L18" s="6">
        <v>30</v>
      </c>
      <c r="M18" s="6" t="s">
        <v>520</v>
      </c>
      <c r="N18" s="7">
        <v>135</v>
      </c>
      <c r="O18" s="7">
        <v>270</v>
      </c>
      <c r="P18" s="6">
        <v>3</v>
      </c>
      <c r="Q18" s="6" t="s">
        <v>106</v>
      </c>
      <c r="R18" s="6"/>
      <c r="S18" s="6"/>
    </row>
    <row r="19" spans="2:19" ht="13.5">
      <c r="B19" s="7" t="s">
        <v>524</v>
      </c>
      <c r="C19" s="7" t="s">
        <v>522</v>
      </c>
      <c r="D19" s="7" t="s">
        <v>503</v>
      </c>
      <c r="E19" s="7" t="s">
        <v>469</v>
      </c>
      <c r="F19" s="7" t="s">
        <v>511</v>
      </c>
      <c r="G19" s="6" t="s">
        <v>472</v>
      </c>
      <c r="H19" s="7" t="s">
        <v>473</v>
      </c>
      <c r="I19" s="7" t="s">
        <v>472</v>
      </c>
      <c r="J19" s="6">
        <v>4</v>
      </c>
      <c r="K19" s="6">
        <v>-1</v>
      </c>
      <c r="L19" s="6">
        <v>10</v>
      </c>
      <c r="M19" s="6" t="s">
        <v>525</v>
      </c>
      <c r="N19" s="7">
        <v>180</v>
      </c>
      <c r="O19" s="7">
        <v>180</v>
      </c>
      <c r="P19" s="6"/>
      <c r="Q19" s="6" t="s">
        <v>577</v>
      </c>
      <c r="R19" s="6"/>
      <c r="S19" s="6"/>
    </row>
    <row r="20" spans="2:19" ht="58.5" customHeight="1">
      <c r="B20" s="7" t="s">
        <v>526</v>
      </c>
      <c r="C20" s="7" t="s">
        <v>522</v>
      </c>
      <c r="D20" s="7" t="s">
        <v>503</v>
      </c>
      <c r="E20" s="7" t="s">
        <v>469</v>
      </c>
      <c r="F20" s="7" t="s">
        <v>527</v>
      </c>
      <c r="G20" s="6" t="s">
        <v>472</v>
      </c>
      <c r="H20" s="7" t="s">
        <v>473</v>
      </c>
      <c r="I20" s="7" t="s">
        <v>472</v>
      </c>
      <c r="J20" s="6">
        <v>3</v>
      </c>
      <c r="K20" s="6">
        <v>-1</v>
      </c>
      <c r="L20" s="6">
        <v>20</v>
      </c>
      <c r="M20" s="6" t="s">
        <v>525</v>
      </c>
      <c r="N20" s="7">
        <v>150</v>
      </c>
      <c r="O20" s="7">
        <v>150</v>
      </c>
      <c r="P20" s="6"/>
      <c r="Q20" s="6" t="s">
        <v>577</v>
      </c>
      <c r="R20" s="6"/>
      <c r="S20" s="6"/>
    </row>
    <row r="21" spans="2:19" ht="13.5">
      <c r="B21" s="7" t="s">
        <v>532</v>
      </c>
      <c r="C21" s="7" t="s">
        <v>522</v>
      </c>
      <c r="D21" s="7" t="s">
        <v>495</v>
      </c>
      <c r="E21" s="7" t="s">
        <v>533</v>
      </c>
      <c r="F21" s="7" t="s">
        <v>504</v>
      </c>
      <c r="G21" s="6" t="s">
        <v>472</v>
      </c>
      <c r="H21" s="7" t="s">
        <v>472</v>
      </c>
      <c r="I21" s="7" t="s">
        <v>473</v>
      </c>
      <c r="J21" s="6" t="s">
        <v>533</v>
      </c>
      <c r="K21" s="6">
        <v>-1</v>
      </c>
      <c r="L21" s="6">
        <v>20</v>
      </c>
      <c r="M21" s="10" t="s">
        <v>534</v>
      </c>
      <c r="N21" s="7">
        <v>90</v>
      </c>
      <c r="O21" s="7">
        <v>90</v>
      </c>
      <c r="P21" s="6"/>
      <c r="Q21" s="6" t="s">
        <v>577</v>
      </c>
      <c r="R21" s="6"/>
      <c r="S21" s="6"/>
    </row>
    <row r="22" spans="2:19" ht="13.5">
      <c r="B22" s="7" t="s">
        <v>535</v>
      </c>
      <c r="C22" s="7" t="s">
        <v>536</v>
      </c>
      <c r="D22" s="7" t="s">
        <v>468</v>
      </c>
      <c r="E22" s="7" t="s">
        <v>469</v>
      </c>
      <c r="F22" s="7" t="s">
        <v>537</v>
      </c>
      <c r="G22" s="6" t="s">
        <v>473</v>
      </c>
      <c r="H22" s="7" t="s">
        <v>472</v>
      </c>
      <c r="I22" s="7" t="s">
        <v>473</v>
      </c>
      <c r="J22" s="6">
        <v>4</v>
      </c>
      <c r="K22" s="6">
        <v>0</v>
      </c>
      <c r="L22" s="6">
        <v>5</v>
      </c>
      <c r="M22" s="6" t="s">
        <v>538</v>
      </c>
      <c r="N22" s="7">
        <v>45</v>
      </c>
      <c r="O22" s="7">
        <v>60</v>
      </c>
      <c r="P22" s="6">
        <v>-2</v>
      </c>
      <c r="Q22" s="6" t="s">
        <v>577</v>
      </c>
      <c r="R22" s="6"/>
      <c r="S22" s="6"/>
    </row>
    <row r="23" spans="2:19" ht="13.5">
      <c r="B23" s="7" t="s">
        <v>539</v>
      </c>
      <c r="C23" s="7" t="s">
        <v>540</v>
      </c>
      <c r="D23" s="7" t="s">
        <v>503</v>
      </c>
      <c r="E23" s="7" t="s">
        <v>469</v>
      </c>
      <c r="F23" s="7" t="s">
        <v>541</v>
      </c>
      <c r="G23" s="6" t="s">
        <v>472</v>
      </c>
      <c r="H23" s="7" t="s">
        <v>472</v>
      </c>
      <c r="I23" s="7" t="s">
        <v>473</v>
      </c>
      <c r="J23" s="6">
        <v>3</v>
      </c>
      <c r="K23" s="6">
        <v>0</v>
      </c>
      <c r="L23" s="6">
        <v>5</v>
      </c>
      <c r="M23" s="6" t="s">
        <v>542</v>
      </c>
      <c r="N23" s="7">
        <v>45</v>
      </c>
      <c r="O23" s="7">
        <v>45</v>
      </c>
      <c r="P23" s="6"/>
      <c r="Q23" s="6" t="s">
        <v>577</v>
      </c>
      <c r="R23" s="6"/>
      <c r="S23" s="6"/>
    </row>
    <row r="24" spans="2:19" ht="13.5">
      <c r="B24" s="7" t="s">
        <v>543</v>
      </c>
      <c r="C24" s="7" t="s">
        <v>540</v>
      </c>
      <c r="D24" s="7" t="s">
        <v>503</v>
      </c>
      <c r="E24" s="7" t="s">
        <v>469</v>
      </c>
      <c r="F24" s="7" t="s">
        <v>541</v>
      </c>
      <c r="G24" s="6" t="s">
        <v>472</v>
      </c>
      <c r="H24" s="7" t="s">
        <v>472</v>
      </c>
      <c r="I24" s="7" t="s">
        <v>473</v>
      </c>
      <c r="J24" s="6" t="s">
        <v>544</v>
      </c>
      <c r="K24" s="6">
        <v>0</v>
      </c>
      <c r="L24" s="6">
        <v>5</v>
      </c>
      <c r="M24" s="6" t="s">
        <v>545</v>
      </c>
      <c r="N24" s="7">
        <v>45</v>
      </c>
      <c r="O24" s="7">
        <v>45</v>
      </c>
      <c r="P24" s="6"/>
      <c r="Q24" s="6" t="s">
        <v>577</v>
      </c>
      <c r="R24" s="6"/>
      <c r="S24" s="6"/>
    </row>
    <row r="25" spans="2:19" ht="13.5">
      <c r="B25" s="11" t="s">
        <v>546</v>
      </c>
      <c r="C25" s="7" t="s">
        <v>547</v>
      </c>
      <c r="D25" s="7" t="s">
        <v>548</v>
      </c>
      <c r="E25" s="7" t="s">
        <v>548</v>
      </c>
      <c r="F25" s="7" t="s">
        <v>549</v>
      </c>
      <c r="G25" s="6" t="s">
        <v>550</v>
      </c>
      <c r="H25" s="6" t="s">
        <v>550</v>
      </c>
      <c r="I25" s="6" t="s">
        <v>550</v>
      </c>
      <c r="J25" s="6">
        <v>4</v>
      </c>
      <c r="K25" s="6">
        <v>0</v>
      </c>
      <c r="L25" s="6">
        <v>5</v>
      </c>
      <c r="M25" s="6" t="s">
        <v>551</v>
      </c>
      <c r="N25" s="7">
        <v>15</v>
      </c>
      <c r="O25" s="7">
        <v>15</v>
      </c>
      <c r="P25" s="6">
        <v>-2</v>
      </c>
      <c r="Q25" s="6" t="s">
        <v>577</v>
      </c>
      <c r="R25" s="6"/>
      <c r="S25" s="6"/>
    </row>
    <row r="26" spans="2:19" ht="13.5">
      <c r="B26" s="7" t="s">
        <v>554</v>
      </c>
      <c r="C26" s="7" t="s">
        <v>555</v>
      </c>
      <c r="D26" s="7" t="s">
        <v>548</v>
      </c>
      <c r="E26" s="7" t="s">
        <v>548</v>
      </c>
      <c r="F26" s="7" t="s">
        <v>549</v>
      </c>
      <c r="G26" s="6" t="s">
        <v>550</v>
      </c>
      <c r="H26" s="6" t="s">
        <v>550</v>
      </c>
      <c r="I26" s="6" t="s">
        <v>550</v>
      </c>
      <c r="J26" s="6">
        <v>4</v>
      </c>
      <c r="K26" s="6">
        <v>0</v>
      </c>
      <c r="L26" s="6">
        <v>10</v>
      </c>
      <c r="M26" s="6" t="s">
        <v>556</v>
      </c>
      <c r="N26" s="7">
        <v>15</v>
      </c>
      <c r="O26" s="7">
        <v>15</v>
      </c>
      <c r="P26" s="6">
        <v>-1</v>
      </c>
      <c r="Q26" s="6" t="s">
        <v>577</v>
      </c>
      <c r="R26" s="6"/>
      <c r="S26" s="6"/>
    </row>
    <row r="27" spans="2:19" ht="13.5">
      <c r="B27" s="7" t="s">
        <v>557</v>
      </c>
      <c r="C27" s="7" t="s">
        <v>558</v>
      </c>
      <c r="D27" s="7" t="s">
        <v>548</v>
      </c>
      <c r="E27" s="7" t="s">
        <v>548</v>
      </c>
      <c r="F27" s="7" t="s">
        <v>549</v>
      </c>
      <c r="G27" s="6" t="s">
        <v>550</v>
      </c>
      <c r="H27" s="6" t="s">
        <v>550</v>
      </c>
      <c r="I27" s="6" t="s">
        <v>550</v>
      </c>
      <c r="J27" s="6">
        <v>4</v>
      </c>
      <c r="K27" s="6">
        <v>0</v>
      </c>
      <c r="L27" s="6">
        <v>20</v>
      </c>
      <c r="M27" s="6" t="s">
        <v>559</v>
      </c>
      <c r="N27" s="7">
        <v>15</v>
      </c>
      <c r="O27" s="7">
        <v>15</v>
      </c>
      <c r="P27" s="6"/>
      <c r="Q27" s="6" t="s">
        <v>632</v>
      </c>
      <c r="R27" s="6"/>
      <c r="S27" s="6"/>
    </row>
    <row r="28" spans="2:19" ht="13.5">
      <c r="B28" s="7" t="s">
        <v>562</v>
      </c>
      <c r="C28" s="7" t="s">
        <v>563</v>
      </c>
      <c r="D28" s="7" t="s">
        <v>548</v>
      </c>
      <c r="E28" s="7" t="s">
        <v>548</v>
      </c>
      <c r="F28" s="7" t="s">
        <v>549</v>
      </c>
      <c r="G28" s="6" t="s">
        <v>550</v>
      </c>
      <c r="H28" s="6" t="s">
        <v>550</v>
      </c>
      <c r="I28" s="6" t="s">
        <v>550</v>
      </c>
      <c r="J28" s="6">
        <v>2</v>
      </c>
      <c r="K28" s="6">
        <v>0</v>
      </c>
      <c r="L28" s="6">
        <v>10</v>
      </c>
      <c r="M28" s="6" t="s">
        <v>564</v>
      </c>
      <c r="N28" s="7">
        <v>15</v>
      </c>
      <c r="O28" s="7">
        <v>15</v>
      </c>
      <c r="P28" s="6">
        <v>2</v>
      </c>
      <c r="Q28" s="6" t="s">
        <v>632</v>
      </c>
      <c r="R28" s="6"/>
      <c r="S28" s="6"/>
    </row>
    <row r="29" spans="2:19" ht="66.75" customHeight="1">
      <c r="B29" s="7" t="s">
        <v>607</v>
      </c>
      <c r="C29" s="7" t="s">
        <v>605</v>
      </c>
      <c r="D29" s="7" t="s">
        <v>548</v>
      </c>
      <c r="E29" s="7" t="s">
        <v>548</v>
      </c>
      <c r="F29" s="7" t="s">
        <v>549</v>
      </c>
      <c r="G29" s="6" t="s">
        <v>550</v>
      </c>
      <c r="H29" s="6" t="s">
        <v>550</v>
      </c>
      <c r="I29" s="6" t="s">
        <v>550</v>
      </c>
      <c r="J29" s="6">
        <v>2</v>
      </c>
      <c r="K29" s="6">
        <v>0</v>
      </c>
      <c r="L29" s="6">
        <v>10</v>
      </c>
      <c r="M29" s="6" t="s">
        <v>608</v>
      </c>
      <c r="N29" s="7">
        <v>15</v>
      </c>
      <c r="O29" s="7">
        <v>15</v>
      </c>
      <c r="P29" s="6"/>
      <c r="Q29" s="6" t="s">
        <v>577</v>
      </c>
      <c r="R29" s="6"/>
      <c r="S29" s="6"/>
    </row>
    <row r="30" spans="2:19" ht="66.75" customHeight="1">
      <c r="B30" s="7" t="s">
        <v>609</v>
      </c>
      <c r="C30" s="7" t="s">
        <v>610</v>
      </c>
      <c r="D30" s="7" t="s">
        <v>533</v>
      </c>
      <c r="E30" s="7" t="s">
        <v>533</v>
      </c>
      <c r="F30" s="7" t="s">
        <v>549</v>
      </c>
      <c r="G30" s="6" t="s">
        <v>550</v>
      </c>
      <c r="H30" s="6" t="s">
        <v>550</v>
      </c>
      <c r="I30" s="7" t="s">
        <v>472</v>
      </c>
      <c r="J30" s="6" t="s">
        <v>533</v>
      </c>
      <c r="K30" s="6">
        <v>0</v>
      </c>
      <c r="L30" s="6">
        <v>5</v>
      </c>
      <c r="M30" s="9" t="s">
        <v>611</v>
      </c>
      <c r="N30" s="7">
        <v>15</v>
      </c>
      <c r="O30" s="7">
        <v>15</v>
      </c>
      <c r="P30" s="6"/>
      <c r="Q30" s="6" t="s">
        <v>577</v>
      </c>
      <c r="R30" s="6"/>
      <c r="S30" s="6"/>
    </row>
    <row r="31" spans="2:19" ht="115.5">
      <c r="B31" s="7" t="s">
        <v>612</v>
      </c>
      <c r="C31" s="7" t="s">
        <v>610</v>
      </c>
      <c r="D31" s="7" t="s">
        <v>533</v>
      </c>
      <c r="E31" s="7" t="s">
        <v>533</v>
      </c>
      <c r="F31" s="7" t="s">
        <v>549</v>
      </c>
      <c r="G31" s="6" t="s">
        <v>550</v>
      </c>
      <c r="H31" s="6" t="s">
        <v>550</v>
      </c>
      <c r="I31" s="7" t="s">
        <v>472</v>
      </c>
      <c r="J31" s="6" t="s">
        <v>533</v>
      </c>
      <c r="K31" s="6">
        <v>0</v>
      </c>
      <c r="L31" s="6">
        <v>5</v>
      </c>
      <c r="M31" s="9" t="s">
        <v>83</v>
      </c>
      <c r="N31" s="7">
        <v>15</v>
      </c>
      <c r="O31" s="7">
        <v>15</v>
      </c>
      <c r="P31" s="6"/>
      <c r="Q31" s="6" t="s">
        <v>577</v>
      </c>
      <c r="R31" s="6"/>
      <c r="S31" s="6"/>
    </row>
    <row r="32" spans="2:19" ht="13.5">
      <c r="B32" s="7" t="s">
        <v>614</v>
      </c>
      <c r="C32" s="7" t="s">
        <v>610</v>
      </c>
      <c r="D32" s="7" t="s">
        <v>533</v>
      </c>
      <c r="E32" s="7" t="s">
        <v>533</v>
      </c>
      <c r="F32" s="7" t="s">
        <v>549</v>
      </c>
      <c r="G32" s="6" t="s">
        <v>550</v>
      </c>
      <c r="H32" s="6" t="s">
        <v>550</v>
      </c>
      <c r="I32" s="7" t="s">
        <v>472</v>
      </c>
      <c r="J32" s="6" t="s">
        <v>544</v>
      </c>
      <c r="K32" s="6">
        <v>-1</v>
      </c>
      <c r="L32" s="6">
        <v>5</v>
      </c>
      <c r="M32" s="6" t="s">
        <v>615</v>
      </c>
      <c r="N32" s="7">
        <v>15</v>
      </c>
      <c r="O32" s="7">
        <v>15</v>
      </c>
      <c r="P32" s="6"/>
      <c r="Q32" s="6" t="s">
        <v>577</v>
      </c>
      <c r="R32" s="6"/>
      <c r="S32" s="6"/>
    </row>
    <row r="33" spans="2:19" ht="13.5">
      <c r="B33" s="7" t="s">
        <v>638</v>
      </c>
      <c r="C33" s="7" t="s">
        <v>639</v>
      </c>
      <c r="D33" s="7" t="s">
        <v>533</v>
      </c>
      <c r="E33" s="7" t="s">
        <v>544</v>
      </c>
      <c r="F33" s="7" t="s">
        <v>544</v>
      </c>
      <c r="G33" s="6" t="s">
        <v>550</v>
      </c>
      <c r="H33" s="6" t="s">
        <v>550</v>
      </c>
      <c r="I33" s="6" t="s">
        <v>550</v>
      </c>
      <c r="J33" s="6" t="s">
        <v>544</v>
      </c>
      <c r="K33" s="6">
        <v>-1</v>
      </c>
      <c r="L33" s="6">
        <v>15</v>
      </c>
      <c r="M33" s="6" t="s">
        <v>450</v>
      </c>
      <c r="N33" s="7"/>
      <c r="O33" s="7"/>
      <c r="P33" s="6"/>
      <c r="Q33" s="6" t="s">
        <v>577</v>
      </c>
      <c r="R33" s="6">
        <v>1</v>
      </c>
      <c r="S33" s="6"/>
    </row>
    <row r="34" spans="2:19" ht="13.5">
      <c r="B34" s="7" t="s">
        <v>642</v>
      </c>
      <c r="C34" s="7" t="s">
        <v>639</v>
      </c>
      <c r="D34" s="7" t="s">
        <v>533</v>
      </c>
      <c r="E34" s="7" t="s">
        <v>544</v>
      </c>
      <c r="F34" s="7" t="s">
        <v>544</v>
      </c>
      <c r="G34" s="6" t="s">
        <v>550</v>
      </c>
      <c r="H34" s="6" t="s">
        <v>550</v>
      </c>
      <c r="I34" s="6" t="s">
        <v>550</v>
      </c>
      <c r="J34" s="6" t="s">
        <v>544</v>
      </c>
      <c r="K34" s="6">
        <v>0</v>
      </c>
      <c r="L34" s="6">
        <v>10</v>
      </c>
      <c r="M34" s="6" t="s">
        <v>643</v>
      </c>
      <c r="N34" s="7"/>
      <c r="O34" s="7"/>
      <c r="P34" s="6"/>
      <c r="Q34" s="6" t="s">
        <v>577</v>
      </c>
      <c r="R34" s="6">
        <v>1</v>
      </c>
      <c r="S34" s="6"/>
    </row>
    <row r="35" spans="2:19" ht="13.5">
      <c r="B35" s="7" t="s">
        <v>644</v>
      </c>
      <c r="C35" s="7" t="s">
        <v>645</v>
      </c>
      <c r="D35" s="7" t="s">
        <v>533</v>
      </c>
      <c r="E35" s="7" t="s">
        <v>544</v>
      </c>
      <c r="F35" s="7" t="s">
        <v>544</v>
      </c>
      <c r="G35" s="6" t="s">
        <v>550</v>
      </c>
      <c r="H35" s="6" t="s">
        <v>550</v>
      </c>
      <c r="I35" s="6" t="s">
        <v>550</v>
      </c>
      <c r="J35" s="6" t="s">
        <v>544</v>
      </c>
      <c r="K35" s="6">
        <v>0</v>
      </c>
      <c r="L35" s="6">
        <v>5</v>
      </c>
      <c r="M35" s="6" t="s">
        <v>646</v>
      </c>
      <c r="N35" s="7"/>
      <c r="O35" s="7"/>
      <c r="P35" s="6"/>
      <c r="Q35" s="6" t="s">
        <v>577</v>
      </c>
      <c r="R35" s="6"/>
      <c r="S35" s="6"/>
    </row>
    <row r="36" spans="2:19" ht="13.5">
      <c r="B36" s="7" t="s">
        <v>651</v>
      </c>
      <c r="C36" s="7" t="s">
        <v>645</v>
      </c>
      <c r="D36" s="7" t="s">
        <v>533</v>
      </c>
      <c r="E36" s="7" t="s">
        <v>544</v>
      </c>
      <c r="F36" s="7" t="s">
        <v>544</v>
      </c>
      <c r="G36" s="6" t="s">
        <v>550</v>
      </c>
      <c r="H36" s="6" t="s">
        <v>550</v>
      </c>
      <c r="I36" s="6" t="s">
        <v>550</v>
      </c>
      <c r="J36" s="6" t="s">
        <v>544</v>
      </c>
      <c r="K36" s="6">
        <v>0</v>
      </c>
      <c r="L36" s="6">
        <v>5</v>
      </c>
      <c r="M36" s="6" t="s">
        <v>652</v>
      </c>
      <c r="N36" s="7"/>
      <c r="O36" s="7"/>
      <c r="P36" s="6"/>
      <c r="Q36" s="6" t="s">
        <v>577</v>
      </c>
      <c r="R36" s="6"/>
      <c r="S36" s="6"/>
    </row>
    <row r="37" spans="2:19" ht="13.5">
      <c r="B37" s="7" t="s">
        <v>653</v>
      </c>
      <c r="C37" s="7" t="s">
        <v>645</v>
      </c>
      <c r="D37" s="7" t="s">
        <v>533</v>
      </c>
      <c r="E37" s="7" t="s">
        <v>544</v>
      </c>
      <c r="F37" s="7" t="s">
        <v>544</v>
      </c>
      <c r="G37" s="6" t="s">
        <v>550</v>
      </c>
      <c r="H37" s="6" t="s">
        <v>550</v>
      </c>
      <c r="I37" s="6" t="s">
        <v>550</v>
      </c>
      <c r="J37" s="6" t="s">
        <v>544</v>
      </c>
      <c r="K37" s="6">
        <v>0</v>
      </c>
      <c r="L37" s="6">
        <v>5</v>
      </c>
      <c r="M37" s="6" t="s">
        <v>654</v>
      </c>
      <c r="N37" s="7"/>
      <c r="O37" s="7"/>
      <c r="P37" s="6"/>
      <c r="Q37" s="6" t="s">
        <v>577</v>
      </c>
      <c r="R37" s="6"/>
      <c r="S37" s="6"/>
    </row>
    <row r="38" spans="2:19" ht="13.5">
      <c r="B38" s="7" t="s">
        <v>655</v>
      </c>
      <c r="C38" s="7" t="s">
        <v>645</v>
      </c>
      <c r="D38" s="7" t="s">
        <v>533</v>
      </c>
      <c r="E38" s="7" t="s">
        <v>544</v>
      </c>
      <c r="F38" s="7" t="s">
        <v>544</v>
      </c>
      <c r="G38" s="6" t="s">
        <v>550</v>
      </c>
      <c r="H38" s="6" t="s">
        <v>550</v>
      </c>
      <c r="I38" s="6" t="s">
        <v>550</v>
      </c>
      <c r="J38" s="6" t="s">
        <v>544</v>
      </c>
      <c r="K38" s="6">
        <v>0</v>
      </c>
      <c r="L38" s="6">
        <v>5</v>
      </c>
      <c r="M38" s="6" t="s">
        <v>656</v>
      </c>
      <c r="N38" s="7"/>
      <c r="O38" s="7"/>
      <c r="P38" s="6"/>
      <c r="Q38" s="6" t="s">
        <v>577</v>
      </c>
      <c r="R38" s="6"/>
      <c r="S38" s="6"/>
    </row>
    <row r="39" spans="2:19" ht="13.5">
      <c r="B39" s="7" t="s">
        <v>657</v>
      </c>
      <c r="C39" s="7" t="s">
        <v>645</v>
      </c>
      <c r="D39" s="7" t="s">
        <v>533</v>
      </c>
      <c r="E39" s="7" t="s">
        <v>544</v>
      </c>
      <c r="F39" s="7" t="s">
        <v>544</v>
      </c>
      <c r="G39" s="6" t="s">
        <v>550</v>
      </c>
      <c r="H39" s="6" t="s">
        <v>550</v>
      </c>
      <c r="I39" s="6" t="s">
        <v>550</v>
      </c>
      <c r="J39" s="6" t="s">
        <v>544</v>
      </c>
      <c r="K39" s="6">
        <v>0</v>
      </c>
      <c r="L39" s="6">
        <v>5</v>
      </c>
      <c r="M39" s="6" t="s">
        <v>658</v>
      </c>
      <c r="N39" s="7"/>
      <c r="O39" s="7"/>
      <c r="P39" s="6"/>
      <c r="Q39" s="6" t="s">
        <v>577</v>
      </c>
      <c r="R39" s="6"/>
      <c r="S39" s="6"/>
    </row>
    <row r="40" spans="2:19" ht="13.5">
      <c r="B40" s="7" t="s">
        <v>661</v>
      </c>
      <c r="C40" s="7" t="s">
        <v>645</v>
      </c>
      <c r="D40" s="7" t="s">
        <v>533</v>
      </c>
      <c r="E40" s="7" t="s">
        <v>544</v>
      </c>
      <c r="F40" s="7" t="s">
        <v>544</v>
      </c>
      <c r="G40" s="6" t="s">
        <v>550</v>
      </c>
      <c r="H40" s="6" t="s">
        <v>550</v>
      </c>
      <c r="I40" s="6" t="s">
        <v>550</v>
      </c>
      <c r="J40" s="6" t="s">
        <v>544</v>
      </c>
      <c r="K40" s="6">
        <v>0</v>
      </c>
      <c r="L40" s="6">
        <v>5</v>
      </c>
      <c r="M40" s="6" t="s">
        <v>662</v>
      </c>
      <c r="N40" s="7"/>
      <c r="O40" s="7"/>
      <c r="P40" s="6"/>
      <c r="Q40" s="6" t="s">
        <v>577</v>
      </c>
      <c r="R40" s="6"/>
      <c r="S40" s="6"/>
    </row>
    <row r="41" spans="2:19" ht="13.5">
      <c r="B41" s="7" t="s">
        <v>665</v>
      </c>
      <c r="C41" s="7" t="s">
        <v>666</v>
      </c>
      <c r="D41" s="7" t="s">
        <v>533</v>
      </c>
      <c r="E41" s="7" t="s">
        <v>544</v>
      </c>
      <c r="F41" s="7" t="s">
        <v>544</v>
      </c>
      <c r="G41" s="6" t="s">
        <v>550</v>
      </c>
      <c r="H41" s="6" t="s">
        <v>550</v>
      </c>
      <c r="I41" s="6" t="s">
        <v>550</v>
      </c>
      <c r="J41" s="6" t="s">
        <v>544</v>
      </c>
      <c r="K41" s="6" t="s">
        <v>667</v>
      </c>
      <c r="L41" s="6">
        <v>30</v>
      </c>
      <c r="M41" s="6" t="s">
        <v>668</v>
      </c>
      <c r="N41" s="7"/>
      <c r="O41" s="7"/>
      <c r="P41" s="6"/>
      <c r="Q41" s="6" t="s">
        <v>577</v>
      </c>
      <c r="R41" s="6"/>
      <c r="S41" s="6"/>
    </row>
    <row r="42" spans="2:19" ht="13.5">
      <c r="B42" s="7" t="s">
        <v>675</v>
      </c>
      <c r="C42" s="7" t="s">
        <v>676</v>
      </c>
      <c r="D42" s="7" t="s">
        <v>533</v>
      </c>
      <c r="E42" s="7" t="s">
        <v>677</v>
      </c>
      <c r="F42" s="7" t="s">
        <v>677</v>
      </c>
      <c r="G42" s="6" t="s">
        <v>550</v>
      </c>
      <c r="H42" s="6" t="s">
        <v>550</v>
      </c>
      <c r="I42" s="6" t="s">
        <v>550</v>
      </c>
      <c r="J42" s="6" t="s">
        <v>677</v>
      </c>
      <c r="K42" s="6">
        <v>0</v>
      </c>
      <c r="L42" s="6">
        <v>5</v>
      </c>
      <c r="M42" s="6" t="s">
        <v>678</v>
      </c>
      <c r="N42" s="7"/>
      <c r="O42" s="7"/>
      <c r="P42" s="6"/>
      <c r="Q42" s="6" t="s">
        <v>578</v>
      </c>
      <c r="R42" s="6"/>
      <c r="S42" s="6"/>
    </row>
    <row r="43" spans="2:19" ht="13.5">
      <c r="B43" s="7" t="s">
        <v>720</v>
      </c>
      <c r="C43" s="7" t="s">
        <v>721</v>
      </c>
      <c r="D43" s="7" t="s">
        <v>533</v>
      </c>
      <c r="E43" s="7" t="s">
        <v>544</v>
      </c>
      <c r="F43" s="7" t="s">
        <v>544</v>
      </c>
      <c r="G43" s="6" t="s">
        <v>550</v>
      </c>
      <c r="H43" s="6" t="s">
        <v>550</v>
      </c>
      <c r="I43" s="6" t="s">
        <v>550</v>
      </c>
      <c r="J43" s="6" t="s">
        <v>544</v>
      </c>
      <c r="K43" s="6">
        <v>0</v>
      </c>
      <c r="L43" s="6">
        <v>15</v>
      </c>
      <c r="M43" s="6" t="s">
        <v>722</v>
      </c>
      <c r="N43" s="7"/>
      <c r="O43" s="7"/>
      <c r="P43" s="6"/>
      <c r="Q43" s="6" t="s">
        <v>577</v>
      </c>
      <c r="R43" s="6"/>
      <c r="S43" s="6">
        <v>1</v>
      </c>
    </row>
    <row r="44" spans="2:19" ht="13.5">
      <c r="B44" s="7"/>
      <c r="C44" s="7"/>
      <c r="D44" s="7"/>
      <c r="E44" s="7"/>
      <c r="F44" s="7"/>
      <c r="G44" s="6"/>
      <c r="H44" s="6"/>
      <c r="I44" s="6"/>
      <c r="J44" s="6"/>
      <c r="K44" s="6"/>
      <c r="L44" s="6"/>
      <c r="M44" s="6"/>
      <c r="N44" s="7"/>
      <c r="O44" s="7"/>
      <c r="P44" s="6"/>
      <c r="Q44" s="6"/>
      <c r="R44" s="6"/>
      <c r="S44" s="6"/>
    </row>
    <row r="45" spans="2:19" ht="13.5">
      <c r="B45" s="7"/>
      <c r="C45" s="7"/>
      <c r="D45" s="7"/>
      <c r="E45" s="7"/>
      <c r="F45" s="7"/>
      <c r="G45" s="6"/>
      <c r="H45" s="6"/>
      <c r="I45" s="6"/>
      <c r="J45" s="6"/>
      <c r="K45" s="6"/>
      <c r="L45" s="6"/>
      <c r="M45" s="6"/>
      <c r="N45" s="7"/>
      <c r="O45" s="7"/>
      <c r="P45" s="6"/>
      <c r="Q45" s="6"/>
      <c r="R45" s="6"/>
      <c r="S45" s="6"/>
    </row>
    <row r="46" spans="2:19" ht="13.5">
      <c r="B46" s="7"/>
      <c r="C46" s="7"/>
      <c r="D46" s="7"/>
      <c r="E46" s="7"/>
      <c r="F46" s="7"/>
      <c r="G46" s="6"/>
      <c r="H46" s="6"/>
      <c r="I46" s="6"/>
      <c r="J46" s="6"/>
      <c r="K46" s="6"/>
      <c r="L46" s="6"/>
      <c r="M46" s="6"/>
      <c r="N46" s="7"/>
      <c r="O46" s="7"/>
      <c r="P46" s="6"/>
      <c r="Q46" s="6"/>
      <c r="R46" s="6"/>
      <c r="S46" s="6"/>
    </row>
    <row r="47" spans="2:19" ht="13.5">
      <c r="B47" s="7"/>
      <c r="C47" s="7"/>
      <c r="D47" s="7"/>
      <c r="E47" s="7"/>
      <c r="F47" s="7"/>
      <c r="G47" s="6"/>
      <c r="H47" s="6"/>
      <c r="I47" s="6"/>
      <c r="J47" s="6"/>
      <c r="K47" s="6"/>
      <c r="L47" s="6"/>
      <c r="M47" s="6"/>
      <c r="N47" s="7"/>
      <c r="O47" s="7"/>
      <c r="P47" s="6"/>
      <c r="Q47" s="6"/>
      <c r="R47" s="6"/>
      <c r="S47" s="6"/>
    </row>
    <row r="48" spans="2:19" ht="72" customHeight="1">
      <c r="B48" s="7"/>
      <c r="C48" s="7"/>
      <c r="D48" s="7"/>
      <c r="E48" s="7"/>
      <c r="F48" s="7"/>
      <c r="G48" s="6"/>
      <c r="H48" s="6"/>
      <c r="I48" s="6"/>
      <c r="J48" s="6"/>
      <c r="K48" s="6"/>
      <c r="L48" s="6"/>
      <c r="M48" s="6"/>
      <c r="N48" s="7"/>
      <c r="O48" s="7"/>
      <c r="P48" s="6"/>
      <c r="Q48" s="6"/>
      <c r="R48" s="6"/>
      <c r="S48" s="6"/>
    </row>
    <row r="49" spans="2:19" ht="13.5">
      <c r="B49" s="7"/>
      <c r="C49" s="7"/>
      <c r="D49" s="7"/>
      <c r="E49" s="7"/>
      <c r="F49" s="7"/>
      <c r="G49" s="6"/>
      <c r="H49" s="6"/>
      <c r="I49" s="6"/>
      <c r="J49" s="6"/>
      <c r="K49" s="6"/>
      <c r="L49" s="6"/>
      <c r="M49" s="6"/>
      <c r="N49" s="7"/>
      <c r="O49" s="7"/>
      <c r="P49" s="6"/>
      <c r="Q49" s="6"/>
      <c r="R49" s="6"/>
      <c r="S49" s="6"/>
    </row>
    <row r="50" spans="2:19" ht="13.5">
      <c r="B50" s="7"/>
      <c r="C50" s="7"/>
      <c r="D50" s="7"/>
      <c r="E50" s="7"/>
      <c r="F50" s="7"/>
      <c r="G50" s="6"/>
      <c r="H50" s="6"/>
      <c r="I50" s="6"/>
      <c r="J50" s="6"/>
      <c r="K50" s="6"/>
      <c r="L50" s="6"/>
      <c r="M50" s="6"/>
      <c r="N50" s="7"/>
      <c r="O50" s="7"/>
      <c r="P50" s="6"/>
      <c r="Q50" s="6"/>
      <c r="R50" s="6"/>
      <c r="S50" s="6"/>
    </row>
    <row r="51" spans="2:19" ht="13.5">
      <c r="B51" s="7"/>
      <c r="C51" s="7"/>
      <c r="D51" s="7"/>
      <c r="E51" s="7"/>
      <c r="F51" s="7"/>
      <c r="G51" s="6"/>
      <c r="H51" s="7"/>
      <c r="I51" s="7"/>
      <c r="J51" s="6"/>
      <c r="K51" s="6"/>
      <c r="L51" s="6"/>
      <c r="M51" s="6"/>
      <c r="N51" s="7"/>
      <c r="O51" s="7"/>
      <c r="P51" s="6"/>
      <c r="Q51" s="6"/>
      <c r="R51" s="6"/>
      <c r="S51" s="6"/>
    </row>
    <row r="52" spans="2:19" ht="13.5">
      <c r="B52" s="7"/>
      <c r="C52" s="7"/>
      <c r="D52" s="7"/>
      <c r="E52" s="7"/>
      <c r="F52" s="7"/>
      <c r="G52" s="6"/>
      <c r="H52" s="7"/>
      <c r="I52" s="7"/>
      <c r="J52" s="6"/>
      <c r="K52" s="6"/>
      <c r="L52" s="6"/>
      <c r="M52" s="6"/>
      <c r="N52" s="7"/>
      <c r="O52" s="7"/>
      <c r="P52" s="6"/>
      <c r="Q52" s="6"/>
      <c r="R52" s="6"/>
      <c r="S52" s="6"/>
    </row>
    <row r="53" spans="2:19" ht="13.5">
      <c r="B53" s="7"/>
      <c r="C53" s="7"/>
      <c r="D53" s="7"/>
      <c r="E53" s="7"/>
      <c r="F53" s="7"/>
      <c r="G53" s="6"/>
      <c r="H53" s="7"/>
      <c r="I53" s="7"/>
      <c r="J53" s="6"/>
      <c r="K53" s="6"/>
      <c r="L53" s="6"/>
      <c r="M53" s="6"/>
      <c r="N53" s="7"/>
      <c r="O53" s="7"/>
      <c r="P53" s="6"/>
      <c r="Q53" s="6"/>
      <c r="R53" s="6"/>
      <c r="S53" s="6"/>
    </row>
    <row r="54" spans="2:19" ht="13.5">
      <c r="B54" s="7"/>
      <c r="C54" s="7"/>
      <c r="D54" s="7"/>
      <c r="E54" s="7"/>
      <c r="F54" s="7"/>
      <c r="G54" s="6"/>
      <c r="H54" s="7"/>
      <c r="I54" s="7"/>
      <c r="J54" s="6"/>
      <c r="K54" s="6"/>
      <c r="L54" s="6"/>
      <c r="M54" s="6"/>
      <c r="N54" s="7"/>
      <c r="O54" s="7"/>
      <c r="P54" s="6"/>
      <c r="Q54" s="6"/>
      <c r="R54" s="6"/>
      <c r="S54" s="6"/>
    </row>
    <row r="55" spans="2:19" ht="13.5">
      <c r="B55" s="7"/>
      <c r="C55" s="7"/>
      <c r="D55" s="7"/>
      <c r="E55" s="7"/>
      <c r="F55" s="7"/>
      <c r="G55" s="6"/>
      <c r="H55" s="7"/>
      <c r="I55" s="7"/>
      <c r="J55" s="6"/>
      <c r="K55" s="6"/>
      <c r="L55" s="6"/>
      <c r="M55" s="6"/>
      <c r="N55" s="7"/>
      <c r="O55" s="7"/>
      <c r="P55" s="6"/>
      <c r="Q55" s="6"/>
      <c r="R55" s="6"/>
      <c r="S55" s="6"/>
    </row>
    <row r="56" spans="2:19" ht="13.5">
      <c r="B56" s="7"/>
      <c r="C56" s="7"/>
      <c r="D56" s="7"/>
      <c r="E56" s="7"/>
      <c r="F56" s="7"/>
      <c r="G56" s="6"/>
      <c r="H56" s="7"/>
      <c r="I56" s="7"/>
      <c r="J56" s="6"/>
      <c r="K56" s="6"/>
      <c r="L56" s="6"/>
      <c r="M56" s="6"/>
      <c r="N56" s="7"/>
      <c r="O56" s="7"/>
      <c r="P56" s="6"/>
      <c r="Q56" s="6"/>
      <c r="R56" s="6"/>
      <c r="S56" s="6"/>
    </row>
    <row r="57" spans="2:19" ht="13.5">
      <c r="B57" s="7"/>
      <c r="C57" s="7"/>
      <c r="D57" s="7"/>
      <c r="E57" s="7"/>
      <c r="F57" s="7"/>
      <c r="G57" s="6"/>
      <c r="H57" s="7"/>
      <c r="I57" s="7"/>
      <c r="J57" s="6"/>
      <c r="K57" s="6"/>
      <c r="L57" s="6"/>
      <c r="M57" s="6"/>
      <c r="N57" s="7"/>
      <c r="O57" s="7"/>
      <c r="P57" s="6"/>
      <c r="Q57" s="6"/>
      <c r="R57" s="6"/>
      <c r="S57" s="6"/>
    </row>
    <row r="58" spans="2:19" ht="13.5">
      <c r="B58" s="7"/>
      <c r="C58" s="7"/>
      <c r="D58" s="7"/>
      <c r="E58" s="7"/>
      <c r="F58" s="7"/>
      <c r="G58" s="6"/>
      <c r="H58" s="7"/>
      <c r="I58" s="7"/>
      <c r="J58" s="6"/>
      <c r="K58" s="6"/>
      <c r="L58" s="6"/>
      <c r="M58" s="6"/>
      <c r="N58" s="7"/>
      <c r="O58" s="7"/>
      <c r="P58" s="6"/>
      <c r="Q58" s="6"/>
      <c r="R58" s="6"/>
      <c r="S58" s="6"/>
    </row>
    <row r="59" spans="2:19" ht="13.5">
      <c r="B59" s="7"/>
      <c r="C59" s="7"/>
      <c r="D59" s="7"/>
      <c r="E59" s="7"/>
      <c r="F59" s="7"/>
      <c r="G59" s="6"/>
      <c r="H59" s="7"/>
      <c r="I59" s="7"/>
      <c r="J59" s="6"/>
      <c r="K59" s="6"/>
      <c r="L59" s="6"/>
      <c r="M59" s="6"/>
      <c r="N59" s="7"/>
      <c r="O59" s="7"/>
      <c r="P59" s="6"/>
      <c r="Q59" s="6"/>
      <c r="R59" s="6"/>
      <c r="S59" s="6"/>
    </row>
    <row r="60" spans="2:19" ht="13.5">
      <c r="B60" s="7"/>
      <c r="C60" s="7"/>
      <c r="D60" s="7"/>
      <c r="E60" s="7"/>
      <c r="F60" s="7"/>
      <c r="G60" s="6"/>
      <c r="H60" s="7"/>
      <c r="I60" s="7"/>
      <c r="J60" s="6"/>
      <c r="K60" s="6"/>
      <c r="L60" s="6"/>
      <c r="M60" s="6"/>
      <c r="N60" s="7"/>
      <c r="O60" s="7"/>
      <c r="P60" s="6"/>
      <c r="Q60" s="6"/>
      <c r="R60" s="6"/>
      <c r="S60" s="6"/>
    </row>
    <row r="61" spans="2:19" ht="13.5">
      <c r="B61" s="7"/>
      <c r="C61" s="7"/>
      <c r="D61" s="7"/>
      <c r="E61" s="7"/>
      <c r="F61" s="7"/>
      <c r="G61" s="6"/>
      <c r="H61" s="7"/>
      <c r="I61" s="7"/>
      <c r="J61" s="6"/>
      <c r="K61" s="6"/>
      <c r="L61" s="6"/>
      <c r="M61" s="6"/>
      <c r="N61" s="7"/>
      <c r="O61" s="7"/>
      <c r="P61" s="6"/>
      <c r="Q61" s="6"/>
      <c r="R61" s="6"/>
      <c r="S61" s="6"/>
    </row>
    <row r="62" spans="2:19" ht="13.5">
      <c r="B62" s="7"/>
      <c r="C62" s="7"/>
      <c r="D62" s="7"/>
      <c r="E62" s="7"/>
      <c r="F62" s="7"/>
      <c r="G62" s="6"/>
      <c r="H62" s="7"/>
      <c r="I62" s="7"/>
      <c r="J62" s="6"/>
      <c r="K62" s="6"/>
      <c r="L62" s="6"/>
      <c r="M62" s="6"/>
      <c r="N62" s="7"/>
      <c r="O62" s="7"/>
      <c r="P62" s="6"/>
      <c r="Q62" s="6"/>
      <c r="R62" s="6"/>
      <c r="S62" s="6"/>
    </row>
    <row r="63" spans="2:19" ht="13.5">
      <c r="B63" s="7"/>
      <c r="C63" s="7"/>
      <c r="D63" s="7"/>
      <c r="E63" s="7"/>
      <c r="F63" s="7"/>
      <c r="G63" s="6"/>
      <c r="H63" s="7"/>
      <c r="I63" s="7"/>
      <c r="J63" s="6"/>
      <c r="K63" s="6"/>
      <c r="L63" s="6"/>
      <c r="M63" s="6"/>
      <c r="N63" s="7"/>
      <c r="O63" s="7"/>
      <c r="P63" s="6"/>
      <c r="Q63" s="6"/>
      <c r="R63" s="6"/>
      <c r="S63" s="6"/>
    </row>
    <row r="64" spans="2:19" ht="13.5">
      <c r="B64" s="7"/>
      <c r="C64" s="7"/>
      <c r="D64" s="7"/>
      <c r="E64" s="7"/>
      <c r="F64" s="7"/>
      <c r="G64" s="6"/>
      <c r="H64" s="7"/>
      <c r="I64" s="7"/>
      <c r="J64" s="6"/>
      <c r="K64" s="6"/>
      <c r="L64" s="6"/>
      <c r="M64" s="6"/>
      <c r="N64" s="7"/>
      <c r="O64" s="7"/>
      <c r="P64" s="6"/>
      <c r="Q64" s="6"/>
      <c r="R64" s="6"/>
      <c r="S64" s="6"/>
    </row>
    <row r="65" spans="2:19" ht="13.5">
      <c r="B65" s="7"/>
      <c r="C65" s="7"/>
      <c r="D65" s="7"/>
      <c r="E65" s="7"/>
      <c r="F65" s="7"/>
      <c r="G65" s="6"/>
      <c r="H65" s="7"/>
      <c r="I65" s="7"/>
      <c r="J65" s="6"/>
      <c r="K65" s="6"/>
      <c r="L65" s="6"/>
      <c r="M65" s="6"/>
      <c r="N65" s="7"/>
      <c r="O65" s="7"/>
      <c r="P65" s="6"/>
      <c r="Q65" s="6"/>
      <c r="R65" s="6"/>
      <c r="S65" s="6"/>
    </row>
    <row r="66" spans="2:19" ht="13.5">
      <c r="B66" s="7"/>
      <c r="C66" s="7"/>
      <c r="D66" s="7"/>
      <c r="E66" s="7"/>
      <c r="F66" s="7"/>
      <c r="G66" s="6"/>
      <c r="H66" s="7"/>
      <c r="I66" s="7"/>
      <c r="J66" s="6"/>
      <c r="K66" s="6"/>
      <c r="L66" s="6"/>
      <c r="M66" s="6"/>
      <c r="N66" s="7"/>
      <c r="O66" s="7"/>
      <c r="P66" s="6"/>
      <c r="Q66" s="6"/>
      <c r="R66" s="6"/>
      <c r="S66" s="6"/>
    </row>
    <row r="67" spans="2:19" ht="13.5">
      <c r="B67" s="7"/>
      <c r="C67" s="7"/>
      <c r="D67" s="7"/>
      <c r="E67" s="7"/>
      <c r="F67" s="7"/>
      <c r="G67" s="6"/>
      <c r="H67" s="7"/>
      <c r="I67" s="7"/>
      <c r="J67" s="6"/>
      <c r="K67" s="6"/>
      <c r="L67" s="6"/>
      <c r="M67" s="6"/>
      <c r="N67" s="7"/>
      <c r="O67" s="7"/>
      <c r="P67" s="6"/>
      <c r="Q67" s="6"/>
      <c r="R67" s="6"/>
      <c r="S67" s="6"/>
    </row>
    <row r="68" spans="2:19" ht="13.5">
      <c r="B68" s="7"/>
      <c r="C68" s="7"/>
      <c r="D68" s="7"/>
      <c r="E68" s="7"/>
      <c r="F68" s="7"/>
      <c r="G68" s="6"/>
      <c r="H68" s="7"/>
      <c r="I68" s="7"/>
      <c r="J68" s="6"/>
      <c r="K68" s="6"/>
      <c r="L68" s="6"/>
      <c r="M68" s="6"/>
      <c r="N68" s="7"/>
      <c r="O68" s="7"/>
      <c r="P68" s="6"/>
      <c r="Q68" s="6"/>
      <c r="R68" s="6"/>
      <c r="S68" s="6"/>
    </row>
    <row r="69" spans="2:19" ht="13.5">
      <c r="B69" s="7"/>
      <c r="C69" s="7"/>
      <c r="D69" s="7"/>
      <c r="E69" s="7"/>
      <c r="F69" s="7"/>
      <c r="G69" s="6"/>
      <c r="H69" s="7"/>
      <c r="I69" s="7"/>
      <c r="J69" s="6"/>
      <c r="K69" s="6"/>
      <c r="L69" s="6"/>
      <c r="M69" s="6"/>
      <c r="N69" s="7"/>
      <c r="O69" s="7"/>
      <c r="P69" s="6"/>
      <c r="Q69" s="6"/>
      <c r="R69" s="6"/>
      <c r="S69" s="6"/>
    </row>
    <row r="70" spans="2:19" ht="13.5">
      <c r="B70" s="7"/>
      <c r="C70" s="7"/>
      <c r="D70" s="7"/>
      <c r="E70" s="7"/>
      <c r="F70" s="7"/>
      <c r="G70" s="6"/>
      <c r="H70" s="7"/>
      <c r="I70" s="7"/>
      <c r="J70" s="6"/>
      <c r="K70" s="6"/>
      <c r="L70" s="6"/>
      <c r="M70" s="6"/>
      <c r="N70" s="7"/>
      <c r="O70" s="7"/>
      <c r="P70" s="6"/>
      <c r="Q70" s="6"/>
      <c r="R70" s="6"/>
      <c r="S70" s="6"/>
    </row>
    <row r="71" spans="2:19" ht="13.5">
      <c r="B71" s="7"/>
      <c r="C71" s="7"/>
      <c r="D71" s="7"/>
      <c r="E71" s="7"/>
      <c r="F71" s="7"/>
      <c r="G71" s="6"/>
      <c r="H71" s="7"/>
      <c r="I71" s="7"/>
      <c r="J71" s="6"/>
      <c r="K71" s="6"/>
      <c r="L71" s="6"/>
      <c r="M71" s="6"/>
      <c r="N71" s="7"/>
      <c r="O71" s="7"/>
      <c r="P71" s="6"/>
      <c r="Q71" s="6"/>
      <c r="R71" s="6"/>
      <c r="S71" s="6"/>
    </row>
    <row r="72" spans="2:19" ht="13.5">
      <c r="B72" s="7"/>
      <c r="C72" s="7"/>
      <c r="D72" s="7"/>
      <c r="E72" s="7"/>
      <c r="F72" s="7"/>
      <c r="G72" s="6"/>
      <c r="H72" s="7"/>
      <c r="I72" s="7"/>
      <c r="J72" s="6"/>
      <c r="K72" s="6"/>
      <c r="L72" s="6"/>
      <c r="M72" s="6"/>
      <c r="N72" s="7"/>
      <c r="O72" s="7"/>
      <c r="P72" s="6"/>
      <c r="Q72" s="6"/>
      <c r="R72" s="6"/>
      <c r="S72" s="6"/>
    </row>
    <row r="73" spans="2:19" ht="13.5">
      <c r="B73" s="7"/>
      <c r="C73" s="7"/>
      <c r="D73" s="7"/>
      <c r="E73" s="7"/>
      <c r="F73" s="7"/>
      <c r="G73" s="6"/>
      <c r="H73" s="7"/>
      <c r="I73" s="7"/>
      <c r="J73" s="6"/>
      <c r="K73" s="6"/>
      <c r="L73" s="6"/>
      <c r="M73" s="6"/>
      <c r="N73" s="7"/>
      <c r="O73" s="7"/>
      <c r="P73" s="6"/>
      <c r="Q73" s="6"/>
      <c r="R73" s="6"/>
      <c r="S73" s="6"/>
    </row>
    <row r="74" spans="2:19" ht="13.5">
      <c r="B74" s="7"/>
      <c r="C74" s="7"/>
      <c r="D74" s="7"/>
      <c r="E74" s="7"/>
      <c r="F74" s="7"/>
      <c r="G74" s="6"/>
      <c r="H74" s="7"/>
      <c r="I74" s="7"/>
      <c r="J74" s="6"/>
      <c r="K74" s="6"/>
      <c r="L74" s="6"/>
      <c r="M74" s="6"/>
      <c r="N74" s="7"/>
      <c r="O74" s="7"/>
      <c r="P74" s="6"/>
      <c r="Q74" s="6"/>
      <c r="R74" s="6"/>
      <c r="S74" s="6"/>
    </row>
    <row r="75" spans="2:19" ht="13.5">
      <c r="B75" s="7"/>
      <c r="C75" s="7"/>
      <c r="D75" s="7"/>
      <c r="E75" s="7"/>
      <c r="F75" s="7"/>
      <c r="G75" s="6"/>
      <c r="H75" s="7"/>
      <c r="I75" s="7"/>
      <c r="J75" s="6"/>
      <c r="K75" s="6"/>
      <c r="L75" s="6"/>
      <c r="M75" s="6"/>
      <c r="N75" s="7"/>
      <c r="O75" s="7"/>
      <c r="P75" s="6"/>
      <c r="Q75" s="6"/>
      <c r="R75" s="6"/>
      <c r="S75" s="6"/>
    </row>
  </sheetData>
  <sheetProtection sheet="1" objects="1" scenarios="1"/>
  <autoFilter ref="A2:S43"/>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6">
    <tabColor indexed="10"/>
  </sheetPr>
  <dimension ref="B1:J79"/>
  <sheetViews>
    <sheetView zoomScaleSheetLayoutView="100" workbookViewId="0" topLeftCell="A1">
      <selection activeCell="E26" sqref="E26"/>
    </sheetView>
  </sheetViews>
  <sheetFormatPr defaultColWidth="9.00390625" defaultRowHeight="13.5"/>
  <cols>
    <col min="2" max="2" width="17.375" style="0" customWidth="1"/>
    <col min="3" max="3" width="10.375" style="0" customWidth="1"/>
    <col min="5" max="5" width="57.75390625" style="0" customWidth="1"/>
  </cols>
  <sheetData>
    <row r="1" spans="2:10" ht="13.5">
      <c r="B1">
        <v>1</v>
      </c>
      <c r="C1">
        <v>2</v>
      </c>
      <c r="D1">
        <v>3</v>
      </c>
      <c r="E1">
        <v>4</v>
      </c>
      <c r="F1">
        <v>5</v>
      </c>
      <c r="G1">
        <v>6</v>
      </c>
      <c r="H1">
        <v>7</v>
      </c>
      <c r="I1">
        <v>8</v>
      </c>
      <c r="J1">
        <v>9</v>
      </c>
    </row>
    <row r="2" spans="2:10" ht="13.5">
      <c r="B2" s="7" t="s">
        <v>432</v>
      </c>
      <c r="C2" s="7" t="s">
        <v>727</v>
      </c>
      <c r="D2" s="7" t="s">
        <v>728</v>
      </c>
      <c r="E2" s="7" t="s">
        <v>729</v>
      </c>
      <c r="F2" s="6" t="s">
        <v>463</v>
      </c>
      <c r="G2" s="6" t="s">
        <v>464</v>
      </c>
      <c r="H2" s="117" t="s">
        <v>704</v>
      </c>
      <c r="I2" s="117" t="s">
        <v>692</v>
      </c>
      <c r="J2" s="117" t="s">
        <v>698</v>
      </c>
    </row>
    <row r="3" spans="2:7" ht="13.5">
      <c r="B3" s="7" t="s">
        <v>733</v>
      </c>
      <c r="C3" s="7" t="s">
        <v>731</v>
      </c>
      <c r="D3" s="7"/>
      <c r="E3" s="12" t="s">
        <v>734</v>
      </c>
      <c r="F3" s="6"/>
      <c r="G3" s="6">
        <v>-10</v>
      </c>
    </row>
    <row r="4" spans="2:10" ht="13.5">
      <c r="B4" s="7" t="s">
        <v>735</v>
      </c>
      <c r="C4" s="7" t="s">
        <v>736</v>
      </c>
      <c r="D4" s="7"/>
      <c r="E4" s="12" t="s">
        <v>95</v>
      </c>
      <c r="F4" s="6"/>
      <c r="G4" s="6">
        <v>20</v>
      </c>
      <c r="J4">
        <v>2</v>
      </c>
    </row>
    <row r="5" spans="2:7" ht="13.5">
      <c r="B5" s="7" t="s">
        <v>738</v>
      </c>
      <c r="C5" s="7" t="s">
        <v>736</v>
      </c>
      <c r="D5" s="7">
        <v>1</v>
      </c>
      <c r="E5" s="12" t="s">
        <v>739</v>
      </c>
      <c r="F5" s="6"/>
      <c r="G5" s="6">
        <v>20</v>
      </c>
    </row>
    <row r="6" spans="2:7" ht="13.5">
      <c r="B6" s="7" t="s">
        <v>744</v>
      </c>
      <c r="C6" s="7" t="s">
        <v>548</v>
      </c>
      <c r="D6" s="7">
        <v>1</v>
      </c>
      <c r="E6" s="12" t="s">
        <v>745</v>
      </c>
      <c r="F6" s="6"/>
      <c r="G6" s="6">
        <v>30</v>
      </c>
    </row>
    <row r="7" spans="2:10" ht="13.5">
      <c r="B7" s="7" t="s">
        <v>746</v>
      </c>
      <c r="C7" s="7" t="s">
        <v>736</v>
      </c>
      <c r="D7" s="7">
        <v>1</v>
      </c>
      <c r="E7" s="12" t="s">
        <v>747</v>
      </c>
      <c r="F7" s="6"/>
      <c r="G7" s="6">
        <v>20</v>
      </c>
      <c r="J7">
        <v>2</v>
      </c>
    </row>
    <row r="8" spans="2:8" ht="13.5">
      <c r="B8" s="7" t="s">
        <v>583</v>
      </c>
      <c r="C8" s="7" t="s">
        <v>548</v>
      </c>
      <c r="D8" s="7"/>
      <c r="E8" s="13" t="s">
        <v>584</v>
      </c>
      <c r="F8" s="6"/>
      <c r="G8" s="6">
        <v>10</v>
      </c>
      <c r="H8">
        <v>2</v>
      </c>
    </row>
    <row r="9" spans="2:7" ht="13.5">
      <c r="B9" s="7" t="s">
        <v>761</v>
      </c>
      <c r="C9" s="7" t="s">
        <v>731</v>
      </c>
      <c r="D9" s="7"/>
      <c r="E9" s="12" t="s">
        <v>762</v>
      </c>
      <c r="F9" s="6"/>
      <c r="G9" s="6">
        <v>30</v>
      </c>
    </row>
    <row r="10" spans="2:8" ht="13.5">
      <c r="B10" s="7" t="s">
        <v>768</v>
      </c>
      <c r="C10" s="7" t="s">
        <v>548</v>
      </c>
      <c r="D10" s="7">
        <v>1</v>
      </c>
      <c r="E10" s="12" t="s">
        <v>589</v>
      </c>
      <c r="F10" s="6"/>
      <c r="G10" s="6">
        <v>20</v>
      </c>
      <c r="H10">
        <v>2</v>
      </c>
    </row>
    <row r="11" spans="2:7" ht="13.5">
      <c r="B11" s="7" t="s">
        <v>772</v>
      </c>
      <c r="C11" s="7" t="s">
        <v>766</v>
      </c>
      <c r="D11" s="7"/>
      <c r="E11" s="12" t="s">
        <v>773</v>
      </c>
      <c r="F11" s="6"/>
      <c r="G11" s="6">
        <v>10</v>
      </c>
    </row>
    <row r="12" spans="2:7" ht="13.5">
      <c r="B12" s="7" t="s">
        <v>774</v>
      </c>
      <c r="C12" s="7" t="s">
        <v>736</v>
      </c>
      <c r="D12" s="7"/>
      <c r="E12" s="12" t="s">
        <v>775</v>
      </c>
      <c r="F12" s="6">
        <v>1</v>
      </c>
      <c r="G12" s="6">
        <v>30</v>
      </c>
    </row>
    <row r="13" spans="2:7" ht="13.5">
      <c r="B13" s="7" t="s">
        <v>776</v>
      </c>
      <c r="C13" s="7" t="s">
        <v>548</v>
      </c>
      <c r="D13" s="7"/>
      <c r="E13" s="12" t="s">
        <v>777</v>
      </c>
      <c r="F13" s="6"/>
      <c r="G13" s="6">
        <v>30</v>
      </c>
    </row>
    <row r="14" spans="2:8" ht="45">
      <c r="B14" s="7" t="s">
        <v>778</v>
      </c>
      <c r="C14" s="7" t="s">
        <v>779</v>
      </c>
      <c r="D14" s="7"/>
      <c r="E14" s="13" t="s">
        <v>588</v>
      </c>
      <c r="F14" s="6"/>
      <c r="G14" s="6">
        <v>10</v>
      </c>
      <c r="H14">
        <v>-1</v>
      </c>
    </row>
    <row r="15" spans="2:7" ht="13.5">
      <c r="B15" s="7" t="s">
        <v>784</v>
      </c>
      <c r="C15" s="7" t="s">
        <v>736</v>
      </c>
      <c r="D15" s="7">
        <v>1</v>
      </c>
      <c r="E15" s="12" t="s">
        <v>785</v>
      </c>
      <c r="F15" s="6"/>
      <c r="G15" s="6">
        <v>30</v>
      </c>
    </row>
    <row r="16" spans="2:7" ht="13.5">
      <c r="B16" s="7" t="s">
        <v>786</v>
      </c>
      <c r="C16" s="7" t="s">
        <v>731</v>
      </c>
      <c r="D16" s="7"/>
      <c r="E16" s="12" t="s">
        <v>787</v>
      </c>
      <c r="F16" s="6"/>
      <c r="G16" s="6">
        <v>30</v>
      </c>
    </row>
    <row r="17" spans="2:7" ht="78.75">
      <c r="B17" s="7" t="s">
        <v>791</v>
      </c>
      <c r="C17" s="7" t="s">
        <v>736</v>
      </c>
      <c r="D17" s="7"/>
      <c r="E17" s="13" t="s">
        <v>101</v>
      </c>
      <c r="F17" s="6"/>
      <c r="G17" s="6">
        <v>20</v>
      </c>
    </row>
    <row r="18" spans="2:7" ht="13.5">
      <c r="B18" s="7" t="s">
        <v>793</v>
      </c>
      <c r="C18" s="7" t="s">
        <v>794</v>
      </c>
      <c r="D18" s="7">
        <v>1</v>
      </c>
      <c r="E18" s="12" t="s">
        <v>795</v>
      </c>
      <c r="F18" s="6"/>
      <c r="G18" s="6">
        <v>30</v>
      </c>
    </row>
    <row r="19" spans="2:7" ht="13.5">
      <c r="B19" s="7" t="s">
        <v>796</v>
      </c>
      <c r="C19" s="7" t="s">
        <v>736</v>
      </c>
      <c r="D19" s="7"/>
      <c r="E19" s="12" t="s">
        <v>798</v>
      </c>
      <c r="F19" s="6"/>
      <c r="G19" s="6">
        <v>10</v>
      </c>
    </row>
    <row r="20" spans="2:7" ht="13.5">
      <c r="B20" s="7" t="s">
        <v>799</v>
      </c>
      <c r="C20" s="7" t="s">
        <v>766</v>
      </c>
      <c r="D20" s="7"/>
      <c r="E20" s="12" t="s">
        <v>102</v>
      </c>
      <c r="F20" s="6"/>
      <c r="G20" s="6">
        <v>30</v>
      </c>
    </row>
    <row r="21" spans="2:7" ht="13.5">
      <c r="B21" s="7" t="s">
        <v>801</v>
      </c>
      <c r="C21" s="7" t="s">
        <v>802</v>
      </c>
      <c r="D21" s="7"/>
      <c r="E21" s="12" t="s">
        <v>803</v>
      </c>
      <c r="F21" s="6"/>
      <c r="G21" s="6">
        <v>30</v>
      </c>
    </row>
    <row r="22" spans="2:8" ht="13.5">
      <c r="B22" s="7" t="s">
        <v>804</v>
      </c>
      <c r="C22" s="7" t="s">
        <v>736</v>
      </c>
      <c r="D22" s="7">
        <v>1</v>
      </c>
      <c r="E22" s="12" t="s">
        <v>103</v>
      </c>
      <c r="F22" s="6"/>
      <c r="G22" s="6">
        <v>20</v>
      </c>
      <c r="H22">
        <v>2</v>
      </c>
    </row>
    <row r="23" spans="2:7" ht="13.5">
      <c r="B23" s="7" t="s">
        <v>806</v>
      </c>
      <c r="C23" s="7" t="s">
        <v>731</v>
      </c>
      <c r="D23" s="7"/>
      <c r="E23" s="12" t="s">
        <v>807</v>
      </c>
      <c r="F23" s="6"/>
      <c r="G23" s="6">
        <v>30</v>
      </c>
    </row>
    <row r="24" spans="2:7" ht="13.5">
      <c r="B24" s="7" t="s">
        <v>817</v>
      </c>
      <c r="C24" s="7" t="s">
        <v>587</v>
      </c>
      <c r="D24" s="7">
        <v>1</v>
      </c>
      <c r="E24" s="12" t="s">
        <v>818</v>
      </c>
      <c r="F24" s="6"/>
      <c r="G24" s="6">
        <v>20</v>
      </c>
    </row>
    <row r="25" spans="2:7" ht="13.5">
      <c r="B25" s="7" t="s">
        <v>819</v>
      </c>
      <c r="C25" s="7" t="s">
        <v>736</v>
      </c>
      <c r="D25" s="7">
        <v>1</v>
      </c>
      <c r="E25" s="12" t="s">
        <v>104</v>
      </c>
      <c r="F25" s="6"/>
      <c r="G25" s="6">
        <v>30</v>
      </c>
    </row>
    <row r="26" spans="2:8" ht="13.5">
      <c r="B26" s="7" t="s">
        <v>821</v>
      </c>
      <c r="C26" s="7" t="s">
        <v>736</v>
      </c>
      <c r="D26" s="7"/>
      <c r="E26" s="12" t="s">
        <v>822</v>
      </c>
      <c r="F26" s="6"/>
      <c r="G26" s="6">
        <v>40</v>
      </c>
      <c r="H26">
        <v>1</v>
      </c>
    </row>
    <row r="27" spans="2:7" ht="13.5">
      <c r="B27" s="7" t="s">
        <v>823</v>
      </c>
      <c r="C27" s="7" t="s">
        <v>736</v>
      </c>
      <c r="D27" s="7">
        <v>1</v>
      </c>
      <c r="E27" s="12" t="s">
        <v>824</v>
      </c>
      <c r="F27" s="6"/>
      <c r="G27" s="6">
        <v>20</v>
      </c>
    </row>
    <row r="28" spans="2:8" ht="13.5">
      <c r="B28" s="7" t="s">
        <v>825</v>
      </c>
      <c r="C28" s="7" t="s">
        <v>736</v>
      </c>
      <c r="D28" s="7"/>
      <c r="E28" s="12" t="s">
        <v>826</v>
      </c>
      <c r="F28" s="6"/>
      <c r="G28" s="6">
        <v>20</v>
      </c>
      <c r="H28">
        <v>0.5</v>
      </c>
    </row>
    <row r="29" spans="2:8" ht="13.5">
      <c r="B29" s="7" t="s">
        <v>827</v>
      </c>
      <c r="C29" s="7" t="s">
        <v>789</v>
      </c>
      <c r="D29" s="7"/>
      <c r="E29" s="12" t="s">
        <v>828</v>
      </c>
      <c r="F29" s="6"/>
      <c r="G29" s="6">
        <v>20</v>
      </c>
      <c r="H29">
        <v>0.5</v>
      </c>
    </row>
    <row r="30" spans="2:7" ht="13.5">
      <c r="B30" s="7" t="s">
        <v>829</v>
      </c>
      <c r="C30" s="7" t="s">
        <v>736</v>
      </c>
      <c r="D30" s="7">
        <v>1</v>
      </c>
      <c r="E30" s="12" t="s">
        <v>830</v>
      </c>
      <c r="F30" s="6"/>
      <c r="G30" s="6">
        <v>30</v>
      </c>
    </row>
    <row r="31" spans="2:7" ht="13.5">
      <c r="B31" s="7" t="s">
        <v>831</v>
      </c>
      <c r="C31" s="7" t="s">
        <v>590</v>
      </c>
      <c r="D31" s="7">
        <v>1</v>
      </c>
      <c r="E31" s="12" t="s">
        <v>832</v>
      </c>
      <c r="F31" s="6"/>
      <c r="G31" s="6">
        <v>25</v>
      </c>
    </row>
    <row r="32" spans="2:7" ht="13.5">
      <c r="B32" s="7" t="s">
        <v>833</v>
      </c>
      <c r="C32" s="7" t="s">
        <v>766</v>
      </c>
      <c r="D32" s="7"/>
      <c r="E32" s="12" t="s">
        <v>105</v>
      </c>
      <c r="F32" s="6"/>
      <c r="G32" s="6">
        <v>20</v>
      </c>
    </row>
    <row r="33" spans="2:7" ht="13.5">
      <c r="B33" s="7" t="s">
        <v>835</v>
      </c>
      <c r="C33" s="7" t="s">
        <v>533</v>
      </c>
      <c r="D33" s="7">
        <v>1</v>
      </c>
      <c r="E33" s="12" t="s">
        <v>836</v>
      </c>
      <c r="F33" s="6"/>
      <c r="G33" s="6">
        <v>60</v>
      </c>
    </row>
    <row r="34" spans="2:7" ht="13.5">
      <c r="B34" s="7" t="s">
        <v>841</v>
      </c>
      <c r="C34" s="7" t="s">
        <v>842</v>
      </c>
      <c r="D34" s="7">
        <v>1</v>
      </c>
      <c r="E34" s="12" t="s">
        <v>843</v>
      </c>
      <c r="F34" s="6"/>
      <c r="G34" s="6">
        <v>15</v>
      </c>
    </row>
    <row r="35" spans="2:7" ht="13.5">
      <c r="B35" s="7" t="s">
        <v>844</v>
      </c>
      <c r="C35" s="7" t="s">
        <v>548</v>
      </c>
      <c r="D35" s="7">
        <v>1</v>
      </c>
      <c r="E35" s="12" t="s">
        <v>845</v>
      </c>
      <c r="F35" s="6"/>
      <c r="G35" s="6">
        <v>30</v>
      </c>
    </row>
    <row r="36" spans="2:7" ht="13.5">
      <c r="B36" s="7" t="s">
        <v>846</v>
      </c>
      <c r="C36" s="7" t="s">
        <v>736</v>
      </c>
      <c r="D36" s="7">
        <v>1</v>
      </c>
      <c r="E36" s="12" t="s">
        <v>847</v>
      </c>
      <c r="F36" s="6"/>
      <c r="G36" s="6">
        <v>20</v>
      </c>
    </row>
    <row r="37" spans="2:7" ht="13.5">
      <c r="B37" s="7" t="s">
        <v>848</v>
      </c>
      <c r="C37" s="7" t="s">
        <v>736</v>
      </c>
      <c r="D37" s="7">
        <v>1</v>
      </c>
      <c r="E37" s="12" t="s">
        <v>849</v>
      </c>
      <c r="F37" s="6"/>
      <c r="G37" s="6">
        <v>20</v>
      </c>
    </row>
    <row r="38" spans="2:7" ht="13.5">
      <c r="B38" s="7" t="s">
        <v>850</v>
      </c>
      <c r="C38" s="7" t="s">
        <v>842</v>
      </c>
      <c r="D38" s="7">
        <v>1</v>
      </c>
      <c r="E38" s="12" t="s">
        <v>851</v>
      </c>
      <c r="F38" s="6"/>
      <c r="G38" s="6">
        <v>15</v>
      </c>
    </row>
    <row r="39" spans="2:8" ht="13.5">
      <c r="B39" s="7" t="s">
        <v>852</v>
      </c>
      <c r="C39" s="7" t="s">
        <v>842</v>
      </c>
      <c r="D39" s="7">
        <v>1</v>
      </c>
      <c r="E39" s="12" t="s">
        <v>853</v>
      </c>
      <c r="F39" s="6"/>
      <c r="G39" s="6">
        <v>30</v>
      </c>
      <c r="H39">
        <v>0.5</v>
      </c>
    </row>
    <row r="40" spans="2:8" ht="13.5">
      <c r="B40" s="7" t="s">
        <v>854</v>
      </c>
      <c r="C40" s="7" t="s">
        <v>842</v>
      </c>
      <c r="D40" s="7">
        <v>1</v>
      </c>
      <c r="E40" s="12" t="s">
        <v>855</v>
      </c>
      <c r="F40" s="6"/>
      <c r="G40" s="6">
        <v>20</v>
      </c>
      <c r="H40">
        <v>0.2</v>
      </c>
    </row>
    <row r="41" spans="2:7" ht="13.5">
      <c r="B41" s="7" t="s">
        <v>856</v>
      </c>
      <c r="C41" s="7" t="s">
        <v>857</v>
      </c>
      <c r="D41" s="7">
        <v>1</v>
      </c>
      <c r="E41" s="12" t="s">
        <v>858</v>
      </c>
      <c r="F41" s="6"/>
      <c r="G41" s="6">
        <v>40</v>
      </c>
    </row>
    <row r="42" spans="2:8" ht="13.5">
      <c r="B42" s="7" t="s">
        <v>548</v>
      </c>
      <c r="C42" s="7" t="s">
        <v>548</v>
      </c>
      <c r="D42" s="7"/>
      <c r="E42" s="12" t="s">
        <v>863</v>
      </c>
      <c r="F42" s="6"/>
      <c r="G42" s="6">
        <v>40</v>
      </c>
      <c r="H42">
        <v>1</v>
      </c>
    </row>
    <row r="43" spans="2:7" ht="13.5">
      <c r="B43" s="7" t="s">
        <v>864</v>
      </c>
      <c r="C43" s="7" t="s">
        <v>865</v>
      </c>
      <c r="D43" s="7"/>
      <c r="E43" s="12" t="s">
        <v>866</v>
      </c>
      <c r="F43" s="6"/>
      <c r="G43" s="6">
        <v>20</v>
      </c>
    </row>
    <row r="44" spans="2:7" ht="13.5">
      <c r="B44" s="7" t="s">
        <v>867</v>
      </c>
      <c r="C44" s="7" t="s">
        <v>731</v>
      </c>
      <c r="D44" s="7"/>
      <c r="E44" s="12" t="s">
        <v>868</v>
      </c>
      <c r="F44" s="6"/>
      <c r="G44" s="6">
        <v>-15</v>
      </c>
    </row>
    <row r="45" spans="2:7" ht="13.5">
      <c r="B45" s="7" t="s">
        <v>869</v>
      </c>
      <c r="C45" s="7" t="s">
        <v>731</v>
      </c>
      <c r="D45" s="7"/>
      <c r="E45" s="12" t="s">
        <v>870</v>
      </c>
      <c r="F45" s="6"/>
      <c r="G45" s="6">
        <v>-5</v>
      </c>
    </row>
    <row r="46" spans="2:7" ht="13.5">
      <c r="B46" s="7" t="s">
        <v>871</v>
      </c>
      <c r="C46" s="7" t="s">
        <v>872</v>
      </c>
      <c r="D46" s="7"/>
      <c r="E46" s="12" t="s">
        <v>873</v>
      </c>
      <c r="F46" s="6"/>
      <c r="G46" s="6">
        <v>-30</v>
      </c>
    </row>
    <row r="47" spans="2:9" ht="13.5">
      <c r="B47" s="7" t="s">
        <v>888</v>
      </c>
      <c r="C47" s="7" t="s">
        <v>779</v>
      </c>
      <c r="D47" s="7">
        <v>1</v>
      </c>
      <c r="E47" s="12" t="s">
        <v>889</v>
      </c>
      <c r="F47" s="6"/>
      <c r="G47" s="6">
        <v>30</v>
      </c>
      <c r="I47">
        <v>3</v>
      </c>
    </row>
    <row r="48" spans="2:8" ht="90.75" customHeight="1">
      <c r="B48" s="7" t="s">
        <v>896</v>
      </c>
      <c r="C48" s="7" t="s">
        <v>736</v>
      </c>
      <c r="D48" s="7">
        <v>1</v>
      </c>
      <c r="E48" s="15" t="s">
        <v>897</v>
      </c>
      <c r="F48" s="6"/>
      <c r="G48" s="6">
        <v>50</v>
      </c>
      <c r="H48">
        <v>-0.3</v>
      </c>
    </row>
    <row r="49" spans="2:10" ht="13.5">
      <c r="B49" s="7" t="s">
        <v>898</v>
      </c>
      <c r="C49" s="7" t="s">
        <v>736</v>
      </c>
      <c r="D49" s="7">
        <v>1</v>
      </c>
      <c r="E49" s="12" t="s">
        <v>899</v>
      </c>
      <c r="F49" s="6"/>
      <c r="G49" s="6">
        <v>50</v>
      </c>
      <c r="H49">
        <v>-1</v>
      </c>
      <c r="J49">
        <v>4</v>
      </c>
    </row>
    <row r="50" spans="2:7" ht="45">
      <c r="B50" s="7" t="s">
        <v>2</v>
      </c>
      <c r="C50" s="7" t="s">
        <v>736</v>
      </c>
      <c r="D50" s="7">
        <v>1</v>
      </c>
      <c r="E50" s="13" t="s">
        <v>3</v>
      </c>
      <c r="F50" s="6"/>
      <c r="G50" s="6">
        <v>30</v>
      </c>
    </row>
    <row r="51" spans="2:7" ht="36.75" customHeight="1">
      <c r="B51" s="7" t="s">
        <v>4</v>
      </c>
      <c r="C51" s="7" t="s">
        <v>736</v>
      </c>
      <c r="D51" s="7">
        <v>1</v>
      </c>
      <c r="E51" s="12" t="s">
        <v>5</v>
      </c>
      <c r="F51" s="6"/>
      <c r="G51" s="6">
        <v>30</v>
      </c>
    </row>
    <row r="52" spans="2:7" ht="33.75">
      <c r="B52" s="7" t="s">
        <v>6</v>
      </c>
      <c r="C52" s="7" t="s">
        <v>736</v>
      </c>
      <c r="D52" s="7">
        <v>1</v>
      </c>
      <c r="E52" s="13" t="s">
        <v>7</v>
      </c>
      <c r="F52" s="6"/>
      <c r="G52" s="6">
        <v>20</v>
      </c>
    </row>
    <row r="53" spans="2:7" ht="36.75" customHeight="1">
      <c r="B53" s="7" t="s">
        <v>8</v>
      </c>
      <c r="C53" s="7" t="s">
        <v>736</v>
      </c>
      <c r="D53" s="7">
        <v>1</v>
      </c>
      <c r="E53" s="13" t="s">
        <v>9</v>
      </c>
      <c r="F53" s="6"/>
      <c r="G53" s="6">
        <v>30</v>
      </c>
    </row>
    <row r="54" spans="2:8" ht="36.75" customHeight="1">
      <c r="B54" s="7" t="s">
        <v>10</v>
      </c>
      <c r="C54" s="7" t="s">
        <v>736</v>
      </c>
      <c r="D54" s="7">
        <v>1</v>
      </c>
      <c r="E54" s="12" t="s">
        <v>11</v>
      </c>
      <c r="F54" s="6"/>
      <c r="G54" s="6">
        <v>30</v>
      </c>
      <c r="H54">
        <v>-1</v>
      </c>
    </row>
    <row r="55" spans="2:7" ht="22.5">
      <c r="B55" s="7" t="s">
        <v>12</v>
      </c>
      <c r="C55" s="7" t="s">
        <v>736</v>
      </c>
      <c r="D55" s="7">
        <v>1</v>
      </c>
      <c r="E55" s="13" t="s">
        <v>13</v>
      </c>
      <c r="F55" s="6"/>
      <c r="G55" s="6">
        <v>30</v>
      </c>
    </row>
    <row r="56" spans="2:7" ht="27.75" customHeight="1">
      <c r="B56" s="7" t="s">
        <v>14</v>
      </c>
      <c r="C56" s="7" t="s">
        <v>736</v>
      </c>
      <c r="D56" s="7">
        <v>1</v>
      </c>
      <c r="E56" s="13" t="s">
        <v>15</v>
      </c>
      <c r="F56" s="6"/>
      <c r="G56" s="6">
        <v>30</v>
      </c>
    </row>
    <row r="57" spans="2:7" ht="18.75" customHeight="1">
      <c r="B57" s="7" t="s">
        <v>16</v>
      </c>
      <c r="C57" s="7" t="s">
        <v>736</v>
      </c>
      <c r="D57" s="7">
        <v>1</v>
      </c>
      <c r="E57" s="13" t="s">
        <v>17</v>
      </c>
      <c r="F57" s="6"/>
      <c r="G57" s="6">
        <v>20</v>
      </c>
    </row>
    <row r="58" spans="2:7" ht="72" customHeight="1">
      <c r="B58" s="7" t="s">
        <v>18</v>
      </c>
      <c r="C58" s="7" t="s">
        <v>736</v>
      </c>
      <c r="D58" s="7">
        <v>1</v>
      </c>
      <c r="E58" s="13" t="s">
        <v>19</v>
      </c>
      <c r="F58" s="6"/>
      <c r="G58" s="6">
        <v>20</v>
      </c>
    </row>
    <row r="59" spans="2:7" ht="27.75" customHeight="1">
      <c r="B59" s="7" t="s">
        <v>20</v>
      </c>
      <c r="C59" s="7" t="s">
        <v>21</v>
      </c>
      <c r="D59" s="7">
        <v>1</v>
      </c>
      <c r="E59" s="13" t="s">
        <v>22</v>
      </c>
      <c r="F59" s="6"/>
      <c r="G59" s="6">
        <v>20</v>
      </c>
    </row>
    <row r="60" spans="2:7" ht="36" customHeight="1">
      <c r="B60" s="7" t="s">
        <v>23</v>
      </c>
      <c r="C60" s="7" t="s">
        <v>736</v>
      </c>
      <c r="D60" s="7">
        <v>1</v>
      </c>
      <c r="E60" s="13" t="s">
        <v>24</v>
      </c>
      <c r="F60" s="6"/>
      <c r="G60" s="6">
        <v>35</v>
      </c>
    </row>
    <row r="61" spans="2:8" ht="18.75" customHeight="1">
      <c r="B61" s="7" t="s">
        <v>25</v>
      </c>
      <c r="C61" s="7" t="s">
        <v>736</v>
      </c>
      <c r="D61" s="7">
        <v>1</v>
      </c>
      <c r="E61" s="12" t="s">
        <v>26</v>
      </c>
      <c r="F61" s="6"/>
      <c r="G61" s="6">
        <v>35</v>
      </c>
      <c r="H61">
        <v>-3</v>
      </c>
    </row>
    <row r="62" spans="2:10" ht="67.5">
      <c r="B62" s="7" t="s">
        <v>27</v>
      </c>
      <c r="C62" s="7" t="s">
        <v>736</v>
      </c>
      <c r="D62" s="7">
        <v>1</v>
      </c>
      <c r="E62" s="13" t="s">
        <v>28</v>
      </c>
      <c r="F62" s="6"/>
      <c r="G62" s="6">
        <v>30</v>
      </c>
      <c r="J62">
        <v>2</v>
      </c>
    </row>
    <row r="63" spans="2:7" ht="54.75" customHeight="1">
      <c r="B63" s="7" t="s">
        <v>29</v>
      </c>
      <c r="C63" s="7" t="s">
        <v>736</v>
      </c>
      <c r="D63" s="7">
        <v>1</v>
      </c>
      <c r="E63" s="13" t="s">
        <v>30</v>
      </c>
      <c r="F63" s="6"/>
      <c r="G63" s="6">
        <v>30</v>
      </c>
    </row>
    <row r="64" spans="2:10" ht="36.75" customHeight="1">
      <c r="B64" s="7" t="s">
        <v>31</v>
      </c>
      <c r="C64" s="7" t="s">
        <v>736</v>
      </c>
      <c r="D64" s="7">
        <v>1</v>
      </c>
      <c r="E64" s="13" t="s">
        <v>32</v>
      </c>
      <c r="F64" s="6"/>
      <c r="G64" s="6">
        <v>30</v>
      </c>
      <c r="H64">
        <v>-1</v>
      </c>
      <c r="J64">
        <v>0.5</v>
      </c>
    </row>
    <row r="65" spans="2:10" ht="27.75" customHeight="1">
      <c r="B65" s="7" t="s">
        <v>33</v>
      </c>
      <c r="C65" s="7" t="s">
        <v>736</v>
      </c>
      <c r="D65" s="7">
        <v>1</v>
      </c>
      <c r="E65" s="13" t="s">
        <v>34</v>
      </c>
      <c r="F65" s="6"/>
      <c r="G65" s="6">
        <v>40</v>
      </c>
      <c r="J65">
        <v>3</v>
      </c>
    </row>
    <row r="66" spans="2:7" ht="36.75" customHeight="1">
      <c r="B66" s="7" t="s">
        <v>35</v>
      </c>
      <c r="C66" s="7" t="s">
        <v>731</v>
      </c>
      <c r="D66" s="7"/>
      <c r="E66" s="12" t="s">
        <v>36</v>
      </c>
      <c r="F66" s="6"/>
      <c r="G66" s="6">
        <v>-20</v>
      </c>
    </row>
    <row r="67" spans="2:7" ht="13.5">
      <c r="B67" s="7" t="s">
        <v>37</v>
      </c>
      <c r="C67" s="7" t="s">
        <v>38</v>
      </c>
      <c r="D67" s="7">
        <v>1</v>
      </c>
      <c r="E67" s="12" t="s">
        <v>39</v>
      </c>
      <c r="F67" s="6"/>
      <c r="G67" s="6">
        <v>10</v>
      </c>
    </row>
    <row r="68" spans="2:10" ht="13.5">
      <c r="B68" s="7" t="s">
        <v>42</v>
      </c>
      <c r="C68" s="7" t="s">
        <v>736</v>
      </c>
      <c r="D68" s="7"/>
      <c r="E68" s="12" t="s">
        <v>43</v>
      </c>
      <c r="F68" s="6"/>
      <c r="G68" s="6">
        <v>20</v>
      </c>
      <c r="J68">
        <v>2</v>
      </c>
    </row>
    <row r="69" spans="2:7" ht="153.75" customHeight="1">
      <c r="B69" s="7" t="s">
        <v>47</v>
      </c>
      <c r="C69" s="7" t="s">
        <v>736</v>
      </c>
      <c r="D69" s="7">
        <v>1</v>
      </c>
      <c r="E69" s="12" t="s">
        <v>48</v>
      </c>
      <c r="F69" s="6"/>
      <c r="G69" s="6">
        <v>20</v>
      </c>
    </row>
    <row r="70" spans="2:7" ht="13.5">
      <c r="B70" s="7" t="s">
        <v>49</v>
      </c>
      <c r="C70" s="7" t="s">
        <v>731</v>
      </c>
      <c r="D70" s="7"/>
      <c r="E70" s="12" t="s">
        <v>50</v>
      </c>
      <c r="F70" s="6"/>
      <c r="G70" s="6">
        <v>-15</v>
      </c>
    </row>
    <row r="71" spans="2:10" ht="13.5">
      <c r="B71" s="7" t="s">
        <v>53</v>
      </c>
      <c r="C71" s="7" t="s">
        <v>736</v>
      </c>
      <c r="D71" s="7">
        <v>1</v>
      </c>
      <c r="E71" s="12" t="s">
        <v>110</v>
      </c>
      <c r="F71" s="6"/>
      <c r="G71" s="6">
        <v>20</v>
      </c>
      <c r="J71">
        <v>2</v>
      </c>
    </row>
    <row r="72" spans="2:7" ht="13.5">
      <c r="B72" s="7" t="s">
        <v>67</v>
      </c>
      <c r="C72" s="7" t="s">
        <v>731</v>
      </c>
      <c r="D72" s="7"/>
      <c r="E72" s="12" t="s">
        <v>111</v>
      </c>
      <c r="F72" s="6"/>
      <c r="G72" s="54">
        <v>30</v>
      </c>
    </row>
    <row r="73" spans="2:7" ht="13.5">
      <c r="B73" s="7"/>
      <c r="C73" s="7"/>
      <c r="D73" s="7"/>
      <c r="E73" s="12"/>
      <c r="F73" s="6"/>
      <c r="G73" s="6">
        <v>0</v>
      </c>
    </row>
    <row r="74" spans="2:7" ht="13.5">
      <c r="B74" s="7"/>
      <c r="C74" s="7"/>
      <c r="D74" s="7"/>
      <c r="E74" s="12"/>
      <c r="F74" s="6"/>
      <c r="G74" s="6">
        <v>0</v>
      </c>
    </row>
    <row r="75" spans="2:7" ht="13.5">
      <c r="B75" s="7"/>
      <c r="C75" s="7"/>
      <c r="D75" s="7"/>
      <c r="E75" s="12"/>
      <c r="F75" s="6"/>
      <c r="G75" s="6">
        <v>0</v>
      </c>
    </row>
    <row r="76" spans="2:7" ht="13.5">
      <c r="B76" s="7"/>
      <c r="C76" s="7"/>
      <c r="D76" s="7"/>
      <c r="E76" s="12"/>
      <c r="F76" s="6"/>
      <c r="G76" s="6">
        <v>0</v>
      </c>
    </row>
    <row r="77" spans="2:7" ht="13.5">
      <c r="B77" s="7"/>
      <c r="C77" s="7"/>
      <c r="D77" s="7"/>
      <c r="E77" s="12"/>
      <c r="F77" s="6"/>
      <c r="G77" s="6"/>
    </row>
    <row r="78" spans="2:7" ht="13.5">
      <c r="B78" s="7"/>
      <c r="C78" s="7"/>
      <c r="D78" s="7"/>
      <c r="E78" s="12"/>
      <c r="F78" s="6"/>
      <c r="G78" s="6"/>
    </row>
    <row r="79" spans="2:7" ht="13.5">
      <c r="B79" s="7"/>
      <c r="C79" s="7"/>
      <c r="D79" s="7"/>
      <c r="E79" s="12"/>
      <c r="F79" s="6"/>
      <c r="G79" s="6"/>
    </row>
  </sheetData>
  <sheetProtection sheet="1" objects="1" scenarios="1"/>
  <autoFilter ref="A2:J76"/>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12">
    <tabColor indexed="10"/>
  </sheetPr>
  <dimension ref="B1:S113"/>
  <sheetViews>
    <sheetView zoomScaleSheetLayoutView="100" workbookViewId="0" topLeftCell="A52">
      <selection activeCell="M45" sqref="M45"/>
    </sheetView>
  </sheetViews>
  <sheetFormatPr defaultColWidth="9.00390625" defaultRowHeight="13.5"/>
  <cols>
    <col min="2" max="3" width="17.75390625" style="0" customWidth="1"/>
    <col min="4" max="4" width="5.25390625" style="0" customWidth="1"/>
    <col min="5" max="5" width="4.375" style="0" customWidth="1"/>
    <col min="6" max="6" width="4.50390625" style="0" customWidth="1"/>
    <col min="7" max="7" width="3.875" style="0" customWidth="1"/>
    <col min="8" max="9" width="4.375" style="0" customWidth="1"/>
    <col min="10" max="11" width="6.625" style="0" customWidth="1"/>
    <col min="12" max="12" width="3.875" style="0" customWidth="1"/>
    <col min="13" max="13" width="47.125" style="0" customWidth="1"/>
    <col min="14" max="15" width="4.75390625" style="0" customWidth="1"/>
    <col min="16" max="19" width="3.875" style="0" customWidth="1"/>
  </cols>
  <sheetData>
    <row r="1" spans="2:19" ht="13.5">
      <c r="B1">
        <v>1</v>
      </c>
      <c r="C1">
        <v>2</v>
      </c>
      <c r="D1">
        <v>3</v>
      </c>
      <c r="E1">
        <v>4</v>
      </c>
      <c r="F1">
        <v>5</v>
      </c>
      <c r="G1">
        <v>6</v>
      </c>
      <c r="H1">
        <v>7</v>
      </c>
      <c r="I1">
        <v>8</v>
      </c>
      <c r="J1">
        <v>9</v>
      </c>
      <c r="K1">
        <v>10</v>
      </c>
      <c r="L1">
        <v>11</v>
      </c>
      <c r="M1">
        <v>12</v>
      </c>
      <c r="N1">
        <v>13</v>
      </c>
      <c r="O1">
        <v>14</v>
      </c>
      <c r="P1">
        <v>15</v>
      </c>
      <c r="Q1">
        <v>16</v>
      </c>
      <c r="R1">
        <v>17</v>
      </c>
      <c r="S1">
        <v>18</v>
      </c>
    </row>
    <row r="2" spans="2:19" ht="13.5">
      <c r="B2" s="6" t="s">
        <v>432</v>
      </c>
      <c r="C2" s="6" t="s">
        <v>455</v>
      </c>
      <c r="D2" s="6" t="s">
        <v>456</v>
      </c>
      <c r="E2" s="6" t="s">
        <v>457</v>
      </c>
      <c r="F2" s="6" t="s">
        <v>458</v>
      </c>
      <c r="G2" s="6" t="s">
        <v>459</v>
      </c>
      <c r="H2" s="6" t="s">
        <v>460</v>
      </c>
      <c r="I2" s="6" t="s">
        <v>461</v>
      </c>
      <c r="J2" s="6" t="s">
        <v>462</v>
      </c>
      <c r="K2" s="6" t="s">
        <v>463</v>
      </c>
      <c r="L2" s="6" t="s">
        <v>464</v>
      </c>
      <c r="M2" s="6" t="s">
        <v>465</v>
      </c>
      <c r="N2" s="6" t="s">
        <v>695</v>
      </c>
      <c r="O2" s="6" t="s">
        <v>696</v>
      </c>
      <c r="P2" s="6" t="s">
        <v>704</v>
      </c>
      <c r="Q2" s="6" t="s">
        <v>705</v>
      </c>
      <c r="R2" s="6" t="s">
        <v>692</v>
      </c>
      <c r="S2" s="6" t="s">
        <v>698</v>
      </c>
    </row>
    <row r="3" spans="2:19" ht="13.5">
      <c r="B3" s="7" t="s">
        <v>466</v>
      </c>
      <c r="C3" s="7" t="s">
        <v>467</v>
      </c>
      <c r="D3" s="7" t="s">
        <v>468</v>
      </c>
      <c r="E3" s="7" t="s">
        <v>469</v>
      </c>
      <c r="F3" s="7" t="s">
        <v>470</v>
      </c>
      <c r="G3" s="7" t="s">
        <v>471</v>
      </c>
      <c r="H3" s="7" t="s">
        <v>472</v>
      </c>
      <c r="I3" s="7" t="s">
        <v>473</v>
      </c>
      <c r="J3" s="6">
        <v>3</v>
      </c>
      <c r="K3" s="6">
        <v>0</v>
      </c>
      <c r="L3" s="6">
        <v>5</v>
      </c>
      <c r="M3" s="6" t="s">
        <v>70</v>
      </c>
      <c r="N3" s="7">
        <v>45</v>
      </c>
      <c r="O3" s="7">
        <v>90</v>
      </c>
      <c r="P3" s="6"/>
      <c r="Q3" s="6" t="s">
        <v>577</v>
      </c>
      <c r="R3" s="6"/>
      <c r="S3" s="6"/>
    </row>
    <row r="4" spans="2:19" ht="13.5">
      <c r="B4" s="55" t="s">
        <v>71</v>
      </c>
      <c r="C4" s="55" t="s">
        <v>72</v>
      </c>
      <c r="D4" s="55" t="s">
        <v>468</v>
      </c>
      <c r="E4" s="55" t="s">
        <v>469</v>
      </c>
      <c r="F4" s="55" t="s">
        <v>73</v>
      </c>
      <c r="G4" s="55" t="s">
        <v>471</v>
      </c>
      <c r="H4" s="55" t="s">
        <v>472</v>
      </c>
      <c r="I4" s="55" t="s">
        <v>473</v>
      </c>
      <c r="J4" s="54">
        <v>2</v>
      </c>
      <c r="K4" s="54">
        <v>0</v>
      </c>
      <c r="L4" s="54">
        <v>15</v>
      </c>
      <c r="M4" s="54" t="s">
        <v>74</v>
      </c>
      <c r="N4" s="55">
        <v>45</v>
      </c>
      <c r="O4" s="55">
        <v>90</v>
      </c>
      <c r="P4" s="54">
        <v>2</v>
      </c>
      <c r="Q4" s="6" t="s">
        <v>577</v>
      </c>
      <c r="R4" s="6"/>
      <c r="S4" s="6"/>
    </row>
    <row r="5" spans="2:19" ht="13.5">
      <c r="B5" s="7" t="s">
        <v>475</v>
      </c>
      <c r="C5" s="7" t="s">
        <v>476</v>
      </c>
      <c r="D5" s="7" t="s">
        <v>468</v>
      </c>
      <c r="E5" s="7" t="s">
        <v>469</v>
      </c>
      <c r="F5" s="7" t="s">
        <v>477</v>
      </c>
      <c r="G5" s="7" t="s">
        <v>473</v>
      </c>
      <c r="H5" s="7" t="s">
        <v>473</v>
      </c>
      <c r="I5" s="7" t="s">
        <v>473</v>
      </c>
      <c r="J5" s="6">
        <v>3</v>
      </c>
      <c r="K5" s="6">
        <v>0</v>
      </c>
      <c r="L5" s="6">
        <v>5</v>
      </c>
      <c r="M5" s="6" t="s">
        <v>75</v>
      </c>
      <c r="N5" s="7">
        <v>60</v>
      </c>
      <c r="O5" s="7">
        <v>120</v>
      </c>
      <c r="P5" s="6"/>
      <c r="Q5" s="6" t="s">
        <v>577</v>
      </c>
      <c r="R5" s="6"/>
      <c r="S5" s="6"/>
    </row>
    <row r="6" spans="2:19" ht="13.5">
      <c r="B6" s="7" t="s">
        <v>76</v>
      </c>
      <c r="C6" s="7" t="s">
        <v>479</v>
      </c>
      <c r="D6" s="7" t="s">
        <v>480</v>
      </c>
      <c r="E6" s="7" t="s">
        <v>481</v>
      </c>
      <c r="F6" s="7" t="s">
        <v>477</v>
      </c>
      <c r="G6" s="7" t="s">
        <v>473</v>
      </c>
      <c r="H6" s="7" t="s">
        <v>473</v>
      </c>
      <c r="I6" s="7" t="s">
        <v>473</v>
      </c>
      <c r="J6" s="6">
        <v>3</v>
      </c>
      <c r="K6" s="6">
        <v>0</v>
      </c>
      <c r="L6" s="6">
        <v>10</v>
      </c>
      <c r="M6" s="6" t="s">
        <v>482</v>
      </c>
      <c r="N6" s="7">
        <v>60</v>
      </c>
      <c r="O6" s="7">
        <v>120</v>
      </c>
      <c r="P6" s="6"/>
      <c r="Q6" s="6" t="s">
        <v>577</v>
      </c>
      <c r="R6" s="6"/>
      <c r="S6" s="6"/>
    </row>
    <row r="7" spans="2:19" ht="13.5">
      <c r="B7" s="7" t="s">
        <v>483</v>
      </c>
      <c r="C7" s="7" t="s">
        <v>476</v>
      </c>
      <c r="D7" s="7" t="s">
        <v>468</v>
      </c>
      <c r="E7" s="7" t="s">
        <v>469</v>
      </c>
      <c r="F7" s="7" t="s">
        <v>484</v>
      </c>
      <c r="G7" s="6" t="s">
        <v>473</v>
      </c>
      <c r="H7" s="7" t="s">
        <v>472</v>
      </c>
      <c r="I7" s="7" t="s">
        <v>473</v>
      </c>
      <c r="J7" s="6">
        <v>3</v>
      </c>
      <c r="K7" s="6">
        <v>0</v>
      </c>
      <c r="L7" s="6">
        <v>5</v>
      </c>
      <c r="M7" s="6" t="s">
        <v>75</v>
      </c>
      <c r="N7" s="7">
        <v>90</v>
      </c>
      <c r="O7" s="7">
        <v>180</v>
      </c>
      <c r="P7" s="6"/>
      <c r="Q7" s="6" t="s">
        <v>577</v>
      </c>
      <c r="R7" s="6"/>
      <c r="S7" s="6"/>
    </row>
    <row r="8" spans="2:19" ht="13.5">
      <c r="B8" s="7" t="s">
        <v>485</v>
      </c>
      <c r="C8" s="7" t="s">
        <v>476</v>
      </c>
      <c r="D8" s="7" t="s">
        <v>480</v>
      </c>
      <c r="E8" s="7" t="s">
        <v>481</v>
      </c>
      <c r="F8" s="7" t="s">
        <v>486</v>
      </c>
      <c r="G8" s="6" t="s">
        <v>473</v>
      </c>
      <c r="H8" s="7" t="s">
        <v>473</v>
      </c>
      <c r="I8" s="7" t="s">
        <v>473</v>
      </c>
      <c r="J8" s="6">
        <v>3</v>
      </c>
      <c r="K8" s="6">
        <v>0</v>
      </c>
      <c r="L8" s="6">
        <v>10</v>
      </c>
      <c r="M8" s="6" t="s">
        <v>487</v>
      </c>
      <c r="N8" s="7">
        <v>75</v>
      </c>
      <c r="O8" s="7">
        <v>150</v>
      </c>
      <c r="P8" s="6"/>
      <c r="Q8" s="6" t="s">
        <v>577</v>
      </c>
      <c r="R8" s="6"/>
      <c r="S8" s="6"/>
    </row>
    <row r="9" spans="2:19" ht="13.5">
      <c r="B9" s="7" t="s">
        <v>488</v>
      </c>
      <c r="C9" s="7" t="s">
        <v>476</v>
      </c>
      <c r="D9" s="7" t="s">
        <v>468</v>
      </c>
      <c r="E9" s="7" t="s">
        <v>469</v>
      </c>
      <c r="F9" s="7" t="s">
        <v>489</v>
      </c>
      <c r="G9" s="6" t="s">
        <v>472</v>
      </c>
      <c r="H9" s="7" t="s">
        <v>472</v>
      </c>
      <c r="I9" s="7" t="s">
        <v>472</v>
      </c>
      <c r="J9" s="6">
        <v>3</v>
      </c>
      <c r="K9" s="6">
        <v>0</v>
      </c>
      <c r="L9" s="6">
        <v>15</v>
      </c>
      <c r="M9" s="6" t="s">
        <v>490</v>
      </c>
      <c r="N9" s="7">
        <v>180</v>
      </c>
      <c r="O9" s="7">
        <v>270</v>
      </c>
      <c r="P9" s="6"/>
      <c r="Q9" s="6" t="s">
        <v>577</v>
      </c>
      <c r="R9" s="6"/>
      <c r="S9" s="6"/>
    </row>
    <row r="10" spans="2:19" ht="13.5">
      <c r="B10" s="7" t="s">
        <v>491</v>
      </c>
      <c r="C10" s="7" t="s">
        <v>476</v>
      </c>
      <c r="D10" s="7" t="s">
        <v>468</v>
      </c>
      <c r="E10" s="7" t="s">
        <v>481</v>
      </c>
      <c r="F10" s="7" t="s">
        <v>492</v>
      </c>
      <c r="G10" s="6" t="s">
        <v>472</v>
      </c>
      <c r="H10" s="7" t="s">
        <v>473</v>
      </c>
      <c r="I10" s="7" t="s">
        <v>472</v>
      </c>
      <c r="J10" s="6">
        <v>3</v>
      </c>
      <c r="K10" s="6">
        <v>-2</v>
      </c>
      <c r="L10" s="6">
        <v>20</v>
      </c>
      <c r="M10" s="6" t="s">
        <v>77</v>
      </c>
      <c r="N10" s="7">
        <v>120</v>
      </c>
      <c r="O10" s="7">
        <v>240</v>
      </c>
      <c r="P10" s="6">
        <v>1</v>
      </c>
      <c r="Q10" s="6" t="s">
        <v>577</v>
      </c>
      <c r="R10" s="6"/>
      <c r="S10" s="6"/>
    </row>
    <row r="11" spans="2:19" ht="13.5">
      <c r="B11" s="7" t="s">
        <v>494</v>
      </c>
      <c r="C11" s="7" t="s">
        <v>476</v>
      </c>
      <c r="D11" s="7" t="s">
        <v>495</v>
      </c>
      <c r="E11" s="7" t="s">
        <v>481</v>
      </c>
      <c r="F11" s="7" t="s">
        <v>496</v>
      </c>
      <c r="G11" s="6" t="s">
        <v>473</v>
      </c>
      <c r="H11" s="7" t="s">
        <v>473</v>
      </c>
      <c r="I11" s="7" t="s">
        <v>472</v>
      </c>
      <c r="J11" s="6">
        <v>3</v>
      </c>
      <c r="K11" s="6">
        <v>0</v>
      </c>
      <c r="L11" s="6">
        <v>10</v>
      </c>
      <c r="M11" s="6" t="s">
        <v>497</v>
      </c>
      <c r="N11" s="7">
        <v>30</v>
      </c>
      <c r="O11" s="7">
        <v>45</v>
      </c>
      <c r="P11" s="6"/>
      <c r="Q11" s="6" t="s">
        <v>577</v>
      </c>
      <c r="R11" s="6"/>
      <c r="S11" s="6"/>
    </row>
    <row r="12" spans="2:19" ht="13.5">
      <c r="B12" s="7" t="s">
        <v>498</v>
      </c>
      <c r="C12" s="7" t="s">
        <v>476</v>
      </c>
      <c r="D12" s="7" t="s">
        <v>480</v>
      </c>
      <c r="E12" s="7" t="s">
        <v>481</v>
      </c>
      <c r="F12" s="7" t="s">
        <v>484</v>
      </c>
      <c r="G12" s="6" t="s">
        <v>473</v>
      </c>
      <c r="H12" s="7" t="s">
        <v>473</v>
      </c>
      <c r="I12" s="7" t="s">
        <v>472</v>
      </c>
      <c r="J12" s="6">
        <v>3</v>
      </c>
      <c r="K12" s="6">
        <v>-1</v>
      </c>
      <c r="L12" s="6">
        <v>15</v>
      </c>
      <c r="M12" s="6" t="s">
        <v>487</v>
      </c>
      <c r="N12" s="7">
        <v>90</v>
      </c>
      <c r="O12" s="7">
        <v>180</v>
      </c>
      <c r="P12" s="6"/>
      <c r="Q12" s="6" t="s">
        <v>577</v>
      </c>
      <c r="R12" s="6"/>
      <c r="S12" s="6"/>
    </row>
    <row r="13" spans="2:19" ht="13.5">
      <c r="B13" s="7" t="s">
        <v>499</v>
      </c>
      <c r="C13" s="7" t="s">
        <v>500</v>
      </c>
      <c r="D13" s="7" t="s">
        <v>480</v>
      </c>
      <c r="E13" s="7" t="s">
        <v>481</v>
      </c>
      <c r="F13" s="7" t="s">
        <v>492</v>
      </c>
      <c r="G13" s="6" t="s">
        <v>472</v>
      </c>
      <c r="H13" s="7" t="s">
        <v>473</v>
      </c>
      <c r="I13" s="7" t="s">
        <v>472</v>
      </c>
      <c r="J13" s="6">
        <v>4</v>
      </c>
      <c r="K13" s="6" t="s">
        <v>472</v>
      </c>
      <c r="L13" s="6">
        <v>25</v>
      </c>
      <c r="M13" s="6" t="s">
        <v>501</v>
      </c>
      <c r="N13" s="7">
        <v>120</v>
      </c>
      <c r="O13" s="7">
        <v>240</v>
      </c>
      <c r="P13" s="6"/>
      <c r="Q13" s="6" t="s">
        <v>577</v>
      </c>
      <c r="R13" s="6"/>
      <c r="S13" s="6"/>
    </row>
    <row r="14" spans="2:19" ht="13.5">
      <c r="B14" s="7" t="s">
        <v>502</v>
      </c>
      <c r="C14" s="7" t="s">
        <v>476</v>
      </c>
      <c r="D14" s="7" t="s">
        <v>503</v>
      </c>
      <c r="E14" s="7" t="s">
        <v>469</v>
      </c>
      <c r="F14" s="7" t="s">
        <v>504</v>
      </c>
      <c r="G14" s="6" t="s">
        <v>472</v>
      </c>
      <c r="H14" s="7" t="s">
        <v>472</v>
      </c>
      <c r="I14" s="7" t="s">
        <v>472</v>
      </c>
      <c r="J14" s="6">
        <v>2</v>
      </c>
      <c r="K14" s="6">
        <v>0</v>
      </c>
      <c r="L14" s="6">
        <v>10</v>
      </c>
      <c r="M14" s="6" t="s">
        <v>507</v>
      </c>
      <c r="N14" s="7">
        <v>90</v>
      </c>
      <c r="O14" s="7">
        <v>90</v>
      </c>
      <c r="P14" s="6"/>
      <c r="Q14" s="6" t="s">
        <v>577</v>
      </c>
      <c r="R14" s="6"/>
      <c r="S14" s="6"/>
    </row>
    <row r="15" spans="2:19" ht="13.5">
      <c r="B15" s="7" t="s">
        <v>508</v>
      </c>
      <c r="C15" s="7" t="s">
        <v>500</v>
      </c>
      <c r="D15" s="7" t="s">
        <v>503</v>
      </c>
      <c r="E15" s="7" t="s">
        <v>469</v>
      </c>
      <c r="F15" s="55" t="s">
        <v>78</v>
      </c>
      <c r="G15" s="6" t="s">
        <v>472</v>
      </c>
      <c r="H15" s="7" t="s">
        <v>472</v>
      </c>
      <c r="I15" s="7" t="s">
        <v>472</v>
      </c>
      <c r="J15" s="6">
        <v>3</v>
      </c>
      <c r="K15" s="6" t="s">
        <v>472</v>
      </c>
      <c r="L15" s="6">
        <v>25</v>
      </c>
      <c r="M15" s="6" t="s">
        <v>509</v>
      </c>
      <c r="N15" s="55">
        <v>120</v>
      </c>
      <c r="O15" s="55">
        <v>120</v>
      </c>
      <c r="P15" s="6"/>
      <c r="Q15" s="6" t="s">
        <v>577</v>
      </c>
      <c r="R15" s="6"/>
      <c r="S15" s="6"/>
    </row>
    <row r="16" spans="2:19" ht="13.5">
      <c r="B16" s="7" t="s">
        <v>510</v>
      </c>
      <c r="C16" s="7" t="s">
        <v>500</v>
      </c>
      <c r="D16" s="7" t="s">
        <v>503</v>
      </c>
      <c r="E16" s="7" t="s">
        <v>469</v>
      </c>
      <c r="F16" s="7" t="s">
        <v>511</v>
      </c>
      <c r="G16" s="6" t="s">
        <v>472</v>
      </c>
      <c r="H16" s="7" t="s">
        <v>472</v>
      </c>
      <c r="I16" s="7" t="s">
        <v>472</v>
      </c>
      <c r="J16" s="6">
        <v>2</v>
      </c>
      <c r="K16" s="6" t="s">
        <v>472</v>
      </c>
      <c r="L16" s="6">
        <v>25</v>
      </c>
      <c r="M16" s="6" t="s">
        <v>507</v>
      </c>
      <c r="N16" s="7">
        <v>180</v>
      </c>
      <c r="O16" s="7">
        <v>180</v>
      </c>
      <c r="P16" s="6"/>
      <c r="Q16" s="6" t="s">
        <v>577</v>
      </c>
      <c r="R16" s="6"/>
      <c r="S16" s="6"/>
    </row>
    <row r="17" spans="2:19" ht="13.5">
      <c r="B17" s="7" t="s">
        <v>512</v>
      </c>
      <c r="C17" s="7" t="s">
        <v>476</v>
      </c>
      <c r="D17" s="7" t="s">
        <v>468</v>
      </c>
      <c r="E17" s="7" t="s">
        <v>469</v>
      </c>
      <c r="F17" s="7" t="s">
        <v>484</v>
      </c>
      <c r="G17" s="6" t="s">
        <v>472</v>
      </c>
      <c r="H17" s="7" t="s">
        <v>472</v>
      </c>
      <c r="I17" s="7" t="s">
        <v>472</v>
      </c>
      <c r="J17" s="6">
        <v>3</v>
      </c>
      <c r="K17" s="6">
        <v>-1</v>
      </c>
      <c r="L17" s="6">
        <v>15</v>
      </c>
      <c r="M17" s="6" t="s">
        <v>513</v>
      </c>
      <c r="N17" s="7">
        <v>90</v>
      </c>
      <c r="O17" s="7">
        <v>180</v>
      </c>
      <c r="P17" s="6">
        <v>1</v>
      </c>
      <c r="Q17" s="6" t="s">
        <v>577</v>
      </c>
      <c r="R17" s="6"/>
      <c r="S17" s="6"/>
    </row>
    <row r="18" spans="2:19" ht="13.5">
      <c r="B18" s="7" t="s">
        <v>514</v>
      </c>
      <c r="C18" s="7" t="s">
        <v>515</v>
      </c>
      <c r="D18" s="7" t="s">
        <v>495</v>
      </c>
      <c r="E18" s="7" t="s">
        <v>481</v>
      </c>
      <c r="F18" s="7" t="s">
        <v>504</v>
      </c>
      <c r="G18" s="6" t="s">
        <v>472</v>
      </c>
      <c r="H18" s="7" t="s">
        <v>472</v>
      </c>
      <c r="I18" s="7" t="s">
        <v>473</v>
      </c>
      <c r="J18" s="6">
        <v>3</v>
      </c>
      <c r="K18" s="6">
        <v>-1</v>
      </c>
      <c r="L18" s="6">
        <v>15</v>
      </c>
      <c r="M18" s="6" t="s">
        <v>493</v>
      </c>
      <c r="N18" s="7">
        <v>90</v>
      </c>
      <c r="O18" s="7">
        <v>90</v>
      </c>
      <c r="P18" s="6">
        <v>1</v>
      </c>
      <c r="Q18" s="6" t="s">
        <v>106</v>
      </c>
      <c r="R18" s="6"/>
      <c r="S18" s="6"/>
    </row>
    <row r="19" spans="2:19" ht="13.5">
      <c r="B19" s="7" t="s">
        <v>516</v>
      </c>
      <c r="C19" s="7" t="s">
        <v>515</v>
      </c>
      <c r="D19" s="7" t="s">
        <v>468</v>
      </c>
      <c r="E19" s="7" t="s">
        <v>481</v>
      </c>
      <c r="F19" s="7" t="s">
        <v>484</v>
      </c>
      <c r="G19" s="6" t="s">
        <v>473</v>
      </c>
      <c r="H19" s="7" t="s">
        <v>472</v>
      </c>
      <c r="I19" s="7" t="s">
        <v>473</v>
      </c>
      <c r="J19" s="6">
        <v>3</v>
      </c>
      <c r="K19" s="6">
        <v>-1</v>
      </c>
      <c r="L19" s="6">
        <v>20</v>
      </c>
      <c r="M19" s="6" t="s">
        <v>517</v>
      </c>
      <c r="N19" s="7">
        <v>90</v>
      </c>
      <c r="O19" s="7">
        <v>180</v>
      </c>
      <c r="P19" s="6">
        <v>1</v>
      </c>
      <c r="Q19" s="6" t="s">
        <v>106</v>
      </c>
      <c r="R19" s="6"/>
      <c r="S19" s="6"/>
    </row>
    <row r="20" spans="2:19" ht="13.5">
      <c r="B20" s="7" t="s">
        <v>518</v>
      </c>
      <c r="C20" s="7" t="s">
        <v>515</v>
      </c>
      <c r="D20" s="7" t="s">
        <v>468</v>
      </c>
      <c r="E20" s="7" t="s">
        <v>481</v>
      </c>
      <c r="F20" s="7" t="s">
        <v>519</v>
      </c>
      <c r="G20" s="6" t="s">
        <v>472</v>
      </c>
      <c r="H20" s="7" t="s">
        <v>472</v>
      </c>
      <c r="I20" s="7" t="s">
        <v>472</v>
      </c>
      <c r="J20" s="6">
        <v>2</v>
      </c>
      <c r="K20" s="6">
        <v>-2</v>
      </c>
      <c r="L20" s="6">
        <v>30</v>
      </c>
      <c r="M20" s="6" t="s">
        <v>520</v>
      </c>
      <c r="N20" s="7">
        <v>135</v>
      </c>
      <c r="O20" s="7">
        <v>270</v>
      </c>
      <c r="P20" s="6">
        <v>3</v>
      </c>
      <c r="Q20" s="6" t="s">
        <v>106</v>
      </c>
      <c r="R20" s="6"/>
      <c r="S20" s="6"/>
    </row>
    <row r="21" spans="2:19" ht="13.5">
      <c r="B21" s="7" t="s">
        <v>521</v>
      </c>
      <c r="C21" s="7" t="s">
        <v>522</v>
      </c>
      <c r="D21" s="7" t="s">
        <v>503</v>
      </c>
      <c r="E21" s="7" t="s">
        <v>469</v>
      </c>
      <c r="F21" s="7" t="s">
        <v>511</v>
      </c>
      <c r="G21" s="6" t="s">
        <v>472</v>
      </c>
      <c r="H21" s="7" t="s">
        <v>473</v>
      </c>
      <c r="I21" s="7" t="s">
        <v>473</v>
      </c>
      <c r="J21" s="6">
        <v>5</v>
      </c>
      <c r="K21" s="6">
        <v>-1</v>
      </c>
      <c r="L21" s="6">
        <v>20</v>
      </c>
      <c r="M21" s="6" t="s">
        <v>523</v>
      </c>
      <c r="N21" s="7">
        <v>180</v>
      </c>
      <c r="O21" s="7">
        <v>180</v>
      </c>
      <c r="P21" s="6"/>
      <c r="Q21" s="6" t="s">
        <v>577</v>
      </c>
      <c r="R21" s="6"/>
      <c r="S21" s="6"/>
    </row>
    <row r="22" spans="2:19" ht="13.5">
      <c r="B22" s="7" t="s">
        <v>524</v>
      </c>
      <c r="C22" s="7" t="s">
        <v>522</v>
      </c>
      <c r="D22" s="7" t="s">
        <v>503</v>
      </c>
      <c r="E22" s="7" t="s">
        <v>469</v>
      </c>
      <c r="F22" s="7" t="s">
        <v>511</v>
      </c>
      <c r="G22" s="6" t="s">
        <v>472</v>
      </c>
      <c r="H22" s="7" t="s">
        <v>473</v>
      </c>
      <c r="I22" s="7" t="s">
        <v>472</v>
      </c>
      <c r="J22" s="6">
        <v>4</v>
      </c>
      <c r="K22" s="6">
        <v>-1</v>
      </c>
      <c r="L22" s="6">
        <v>10</v>
      </c>
      <c r="M22" s="6" t="s">
        <v>525</v>
      </c>
      <c r="N22" s="7">
        <v>180</v>
      </c>
      <c r="O22" s="7">
        <v>180</v>
      </c>
      <c r="P22" s="6"/>
      <c r="Q22" s="6" t="s">
        <v>577</v>
      </c>
      <c r="R22" s="6"/>
      <c r="S22" s="6"/>
    </row>
    <row r="23" spans="2:19" ht="13.5">
      <c r="B23" s="7" t="s">
        <v>526</v>
      </c>
      <c r="C23" s="7" t="s">
        <v>522</v>
      </c>
      <c r="D23" s="7" t="s">
        <v>503</v>
      </c>
      <c r="E23" s="7" t="s">
        <v>469</v>
      </c>
      <c r="F23" s="7" t="s">
        <v>527</v>
      </c>
      <c r="G23" s="6" t="s">
        <v>472</v>
      </c>
      <c r="H23" s="7" t="s">
        <v>473</v>
      </c>
      <c r="I23" s="7" t="s">
        <v>472</v>
      </c>
      <c r="J23" s="6">
        <v>3</v>
      </c>
      <c r="K23" s="6">
        <v>-1</v>
      </c>
      <c r="L23" s="6">
        <v>20</v>
      </c>
      <c r="M23" s="6" t="s">
        <v>525</v>
      </c>
      <c r="N23" s="7">
        <v>150</v>
      </c>
      <c r="O23" s="7">
        <v>150</v>
      </c>
      <c r="P23" s="6"/>
      <c r="Q23" s="6" t="s">
        <v>577</v>
      </c>
      <c r="R23" s="6"/>
      <c r="S23" s="6"/>
    </row>
    <row r="24" spans="2:19" ht="58.5" customHeight="1">
      <c r="B24" s="8" t="s">
        <v>528</v>
      </c>
      <c r="C24" s="7" t="s">
        <v>522</v>
      </c>
      <c r="D24" s="7" t="s">
        <v>503</v>
      </c>
      <c r="E24" s="7" t="s">
        <v>469</v>
      </c>
      <c r="F24" s="7" t="s">
        <v>529</v>
      </c>
      <c r="G24" s="6" t="s">
        <v>472</v>
      </c>
      <c r="H24" s="6" t="s">
        <v>472</v>
      </c>
      <c r="I24" s="9" t="s">
        <v>530</v>
      </c>
      <c r="J24" s="6">
        <v>2</v>
      </c>
      <c r="K24" s="6">
        <v>-1</v>
      </c>
      <c r="L24" s="6">
        <v>30</v>
      </c>
      <c r="M24" s="6" t="s">
        <v>79</v>
      </c>
      <c r="N24" s="7">
        <v>90</v>
      </c>
      <c r="O24" s="7">
        <v>90</v>
      </c>
      <c r="P24" s="6"/>
      <c r="Q24" s="6" t="s">
        <v>577</v>
      </c>
      <c r="R24" s="6"/>
      <c r="S24" s="6"/>
    </row>
    <row r="25" spans="2:19" ht="13.5">
      <c r="B25" s="7" t="s">
        <v>532</v>
      </c>
      <c r="C25" s="7" t="s">
        <v>522</v>
      </c>
      <c r="D25" s="7" t="s">
        <v>495</v>
      </c>
      <c r="E25" s="7" t="s">
        <v>533</v>
      </c>
      <c r="F25" s="7" t="s">
        <v>504</v>
      </c>
      <c r="G25" s="6" t="s">
        <v>472</v>
      </c>
      <c r="H25" s="7" t="s">
        <v>472</v>
      </c>
      <c r="I25" s="7" t="s">
        <v>473</v>
      </c>
      <c r="J25" s="6" t="s">
        <v>533</v>
      </c>
      <c r="K25" s="6">
        <v>-1</v>
      </c>
      <c r="L25" s="6">
        <v>20</v>
      </c>
      <c r="M25" s="10" t="s">
        <v>534</v>
      </c>
      <c r="N25" s="7">
        <v>90</v>
      </c>
      <c r="O25" s="7">
        <v>90</v>
      </c>
      <c r="P25" s="6"/>
      <c r="Q25" s="6" t="s">
        <v>577</v>
      </c>
      <c r="R25" s="6"/>
      <c r="S25" s="6"/>
    </row>
    <row r="26" spans="2:19" ht="13.5">
      <c r="B26" s="7" t="s">
        <v>535</v>
      </c>
      <c r="C26" s="7" t="s">
        <v>536</v>
      </c>
      <c r="D26" s="7" t="s">
        <v>468</v>
      </c>
      <c r="E26" s="7" t="s">
        <v>469</v>
      </c>
      <c r="F26" s="7" t="s">
        <v>537</v>
      </c>
      <c r="G26" s="6" t="s">
        <v>473</v>
      </c>
      <c r="H26" s="7" t="s">
        <v>472</v>
      </c>
      <c r="I26" s="7" t="s">
        <v>473</v>
      </c>
      <c r="J26" s="6">
        <v>4</v>
      </c>
      <c r="K26" s="6">
        <v>0</v>
      </c>
      <c r="L26" s="6">
        <v>5</v>
      </c>
      <c r="M26" s="6" t="s">
        <v>538</v>
      </c>
      <c r="N26" s="7">
        <v>45</v>
      </c>
      <c r="O26" s="7">
        <v>60</v>
      </c>
      <c r="P26" s="6">
        <v>-2</v>
      </c>
      <c r="Q26" s="6" t="s">
        <v>577</v>
      </c>
      <c r="R26" s="6"/>
      <c r="S26" s="6"/>
    </row>
    <row r="27" spans="2:19" ht="13.5">
      <c r="B27" s="7" t="s">
        <v>539</v>
      </c>
      <c r="C27" s="7" t="s">
        <v>540</v>
      </c>
      <c r="D27" s="7" t="s">
        <v>503</v>
      </c>
      <c r="E27" s="7" t="s">
        <v>469</v>
      </c>
      <c r="F27" s="7" t="s">
        <v>541</v>
      </c>
      <c r="G27" s="6" t="s">
        <v>472</v>
      </c>
      <c r="H27" s="7" t="s">
        <v>472</v>
      </c>
      <c r="I27" s="7" t="s">
        <v>473</v>
      </c>
      <c r="J27" s="6">
        <v>3</v>
      </c>
      <c r="K27" s="6">
        <v>0</v>
      </c>
      <c r="L27" s="6">
        <v>5</v>
      </c>
      <c r="M27" s="6" t="s">
        <v>542</v>
      </c>
      <c r="N27" s="7">
        <v>45</v>
      </c>
      <c r="O27" s="7">
        <v>45</v>
      </c>
      <c r="P27" s="6"/>
      <c r="Q27" s="6" t="s">
        <v>577</v>
      </c>
      <c r="R27" s="6"/>
      <c r="S27" s="6"/>
    </row>
    <row r="28" spans="2:19" ht="13.5">
      <c r="B28" s="7" t="s">
        <v>543</v>
      </c>
      <c r="C28" s="7" t="s">
        <v>540</v>
      </c>
      <c r="D28" s="7" t="s">
        <v>503</v>
      </c>
      <c r="E28" s="7" t="s">
        <v>469</v>
      </c>
      <c r="F28" s="7" t="s">
        <v>541</v>
      </c>
      <c r="G28" s="6" t="s">
        <v>472</v>
      </c>
      <c r="H28" s="7" t="s">
        <v>472</v>
      </c>
      <c r="I28" s="7" t="s">
        <v>473</v>
      </c>
      <c r="J28" s="6" t="s">
        <v>544</v>
      </c>
      <c r="K28" s="6">
        <v>0</v>
      </c>
      <c r="L28" s="6">
        <v>5</v>
      </c>
      <c r="M28" s="6" t="s">
        <v>545</v>
      </c>
      <c r="N28" s="7">
        <v>45</v>
      </c>
      <c r="O28" s="7">
        <v>45</v>
      </c>
      <c r="P28" s="6"/>
      <c r="Q28" s="6" t="s">
        <v>577</v>
      </c>
      <c r="R28" s="6"/>
      <c r="S28" s="6"/>
    </row>
    <row r="29" spans="2:19" ht="13.5">
      <c r="B29" s="11" t="s">
        <v>546</v>
      </c>
      <c r="C29" s="7" t="s">
        <v>547</v>
      </c>
      <c r="D29" s="7" t="s">
        <v>548</v>
      </c>
      <c r="E29" s="7" t="s">
        <v>548</v>
      </c>
      <c r="F29" s="7" t="s">
        <v>549</v>
      </c>
      <c r="G29" s="6" t="s">
        <v>550</v>
      </c>
      <c r="H29" s="6" t="s">
        <v>550</v>
      </c>
      <c r="I29" s="6" t="s">
        <v>550</v>
      </c>
      <c r="J29" s="6">
        <v>4</v>
      </c>
      <c r="K29" s="6">
        <v>0</v>
      </c>
      <c r="L29" s="6">
        <v>5</v>
      </c>
      <c r="M29" s="6" t="s">
        <v>551</v>
      </c>
      <c r="N29" s="7">
        <v>15</v>
      </c>
      <c r="O29" s="7">
        <v>15</v>
      </c>
      <c r="P29" s="6">
        <v>-2</v>
      </c>
      <c r="Q29" s="6" t="s">
        <v>577</v>
      </c>
      <c r="R29" s="6"/>
      <c r="S29" s="6"/>
    </row>
    <row r="30" spans="2:19" ht="13.5">
      <c r="B30" s="11" t="s">
        <v>552</v>
      </c>
      <c r="C30" s="7" t="s">
        <v>69</v>
      </c>
      <c r="D30" s="7" t="s">
        <v>548</v>
      </c>
      <c r="E30" s="7" t="s">
        <v>548</v>
      </c>
      <c r="F30" s="7" t="s">
        <v>549</v>
      </c>
      <c r="G30" s="6" t="s">
        <v>550</v>
      </c>
      <c r="H30" s="6" t="s">
        <v>550</v>
      </c>
      <c r="I30" s="6" t="s">
        <v>550</v>
      </c>
      <c r="J30" s="6">
        <v>4</v>
      </c>
      <c r="K30" s="6">
        <v>0</v>
      </c>
      <c r="L30" s="6">
        <v>15</v>
      </c>
      <c r="M30" s="6" t="s">
        <v>553</v>
      </c>
      <c r="N30" s="7">
        <v>15</v>
      </c>
      <c r="O30" s="7">
        <v>15</v>
      </c>
      <c r="P30" s="6">
        <v>-2</v>
      </c>
      <c r="Q30" s="6" t="s">
        <v>632</v>
      </c>
      <c r="R30" s="6"/>
      <c r="S30" s="6"/>
    </row>
    <row r="31" spans="2:19" ht="13.5">
      <c r="B31" s="7" t="s">
        <v>554</v>
      </c>
      <c r="C31" s="7" t="s">
        <v>555</v>
      </c>
      <c r="D31" s="7" t="s">
        <v>548</v>
      </c>
      <c r="E31" s="7" t="s">
        <v>548</v>
      </c>
      <c r="F31" s="7" t="s">
        <v>549</v>
      </c>
      <c r="G31" s="6" t="s">
        <v>550</v>
      </c>
      <c r="H31" s="6" t="s">
        <v>550</v>
      </c>
      <c r="I31" s="6" t="s">
        <v>550</v>
      </c>
      <c r="J31" s="6">
        <v>4</v>
      </c>
      <c r="K31" s="6">
        <v>0</v>
      </c>
      <c r="L31" s="6">
        <v>10</v>
      </c>
      <c r="M31" s="6" t="s">
        <v>556</v>
      </c>
      <c r="N31" s="7">
        <v>15</v>
      </c>
      <c r="O31" s="7">
        <v>15</v>
      </c>
      <c r="P31" s="6">
        <v>-1</v>
      </c>
      <c r="Q31" s="6" t="s">
        <v>577</v>
      </c>
      <c r="R31" s="6"/>
      <c r="S31" s="6"/>
    </row>
    <row r="32" spans="2:19" ht="13.5">
      <c r="B32" s="7" t="s">
        <v>557</v>
      </c>
      <c r="C32" s="7" t="s">
        <v>558</v>
      </c>
      <c r="D32" s="7" t="s">
        <v>548</v>
      </c>
      <c r="E32" s="7" t="s">
        <v>548</v>
      </c>
      <c r="F32" s="7" t="s">
        <v>549</v>
      </c>
      <c r="G32" s="6" t="s">
        <v>550</v>
      </c>
      <c r="H32" s="6" t="s">
        <v>550</v>
      </c>
      <c r="I32" s="6" t="s">
        <v>550</v>
      </c>
      <c r="J32" s="6">
        <v>4</v>
      </c>
      <c r="K32" s="6">
        <v>0</v>
      </c>
      <c r="L32" s="6">
        <v>20</v>
      </c>
      <c r="M32" s="6" t="s">
        <v>559</v>
      </c>
      <c r="N32" s="7">
        <v>15</v>
      </c>
      <c r="O32" s="7">
        <v>15</v>
      </c>
      <c r="P32" s="6"/>
      <c r="Q32" s="6" t="s">
        <v>632</v>
      </c>
      <c r="R32" s="6"/>
      <c r="S32" s="6"/>
    </row>
    <row r="33" spans="2:19" ht="13.5">
      <c r="B33" s="7" t="s">
        <v>560</v>
      </c>
      <c r="C33" s="7" t="s">
        <v>555</v>
      </c>
      <c r="D33" s="7" t="s">
        <v>548</v>
      </c>
      <c r="E33" s="7" t="s">
        <v>548</v>
      </c>
      <c r="F33" s="7" t="s">
        <v>549</v>
      </c>
      <c r="G33" s="6" t="s">
        <v>550</v>
      </c>
      <c r="H33" s="6" t="s">
        <v>550</v>
      </c>
      <c r="I33" s="6" t="s">
        <v>550</v>
      </c>
      <c r="J33" s="6">
        <v>4</v>
      </c>
      <c r="K33" s="6">
        <v>0</v>
      </c>
      <c r="L33" s="6">
        <v>15</v>
      </c>
      <c r="M33" s="6" t="s">
        <v>561</v>
      </c>
      <c r="N33" s="7">
        <v>15</v>
      </c>
      <c r="O33" s="7">
        <v>15</v>
      </c>
      <c r="P33" s="6"/>
      <c r="Q33" s="6" t="s">
        <v>633</v>
      </c>
      <c r="R33" s="6"/>
      <c r="S33" s="6"/>
    </row>
    <row r="34" spans="2:19" ht="13.5">
      <c r="B34" s="7" t="s">
        <v>562</v>
      </c>
      <c r="C34" s="7" t="s">
        <v>563</v>
      </c>
      <c r="D34" s="7" t="s">
        <v>548</v>
      </c>
      <c r="E34" s="7" t="s">
        <v>548</v>
      </c>
      <c r="F34" s="7" t="s">
        <v>549</v>
      </c>
      <c r="G34" s="6" t="s">
        <v>550</v>
      </c>
      <c r="H34" s="6" t="s">
        <v>550</v>
      </c>
      <c r="I34" s="6" t="s">
        <v>550</v>
      </c>
      <c r="J34" s="6">
        <v>2</v>
      </c>
      <c r="K34" s="6">
        <v>0</v>
      </c>
      <c r="L34" s="6">
        <v>10</v>
      </c>
      <c r="M34" s="6" t="s">
        <v>564</v>
      </c>
      <c r="N34" s="7">
        <v>15</v>
      </c>
      <c r="O34" s="7">
        <v>15</v>
      </c>
      <c r="P34" s="6">
        <v>2</v>
      </c>
      <c r="Q34" s="6" t="s">
        <v>632</v>
      </c>
      <c r="R34" s="6"/>
      <c r="S34" s="6"/>
    </row>
    <row r="35" spans="2:19" ht="13.5">
      <c r="B35" s="8" t="s">
        <v>565</v>
      </c>
      <c r="C35" s="7" t="s">
        <v>563</v>
      </c>
      <c r="D35" s="7" t="s">
        <v>548</v>
      </c>
      <c r="E35" s="7" t="s">
        <v>548</v>
      </c>
      <c r="F35" s="7" t="s">
        <v>566</v>
      </c>
      <c r="G35" s="6" t="s">
        <v>550</v>
      </c>
      <c r="H35" s="6" t="s">
        <v>550</v>
      </c>
      <c r="I35" s="6" t="s">
        <v>550</v>
      </c>
      <c r="J35" s="6">
        <v>2</v>
      </c>
      <c r="K35" s="6">
        <v>0</v>
      </c>
      <c r="L35" s="6">
        <v>15</v>
      </c>
      <c r="M35" s="6" t="s">
        <v>567</v>
      </c>
      <c r="N35" s="7">
        <v>15</v>
      </c>
      <c r="O35" s="7">
        <v>15</v>
      </c>
      <c r="P35" s="6">
        <v>4</v>
      </c>
      <c r="Q35" s="6" t="s">
        <v>632</v>
      </c>
      <c r="R35" s="6"/>
      <c r="S35" s="6"/>
    </row>
    <row r="36" spans="2:19" ht="13.5">
      <c r="B36" s="7" t="s">
        <v>568</v>
      </c>
      <c r="C36" s="7" t="s">
        <v>598</v>
      </c>
      <c r="D36" s="7" t="s">
        <v>548</v>
      </c>
      <c r="E36" s="7" t="s">
        <v>548</v>
      </c>
      <c r="F36" s="7" t="s">
        <v>599</v>
      </c>
      <c r="G36" s="6" t="s">
        <v>550</v>
      </c>
      <c r="H36" s="6" t="s">
        <v>550</v>
      </c>
      <c r="I36" s="6" t="s">
        <v>550</v>
      </c>
      <c r="J36" s="6">
        <v>4</v>
      </c>
      <c r="K36" s="6">
        <v>-1</v>
      </c>
      <c r="L36" s="6">
        <v>15</v>
      </c>
      <c r="M36" s="6" t="s">
        <v>600</v>
      </c>
      <c r="N36" s="7">
        <v>30</v>
      </c>
      <c r="O36" s="7">
        <v>30</v>
      </c>
      <c r="P36" s="6">
        <v>-1</v>
      </c>
      <c r="Q36" s="6" t="s">
        <v>577</v>
      </c>
      <c r="R36" s="6"/>
      <c r="S36" s="6"/>
    </row>
    <row r="37" spans="2:19" ht="13.5">
      <c r="B37" s="7" t="s">
        <v>601</v>
      </c>
      <c r="C37" s="7" t="s">
        <v>602</v>
      </c>
      <c r="D37" s="7" t="s">
        <v>548</v>
      </c>
      <c r="E37" s="7" t="s">
        <v>548</v>
      </c>
      <c r="F37" s="7" t="s">
        <v>599</v>
      </c>
      <c r="G37" s="6" t="s">
        <v>550</v>
      </c>
      <c r="H37" s="6" t="s">
        <v>550</v>
      </c>
      <c r="I37" s="6" t="s">
        <v>550</v>
      </c>
      <c r="J37" s="6">
        <v>4</v>
      </c>
      <c r="K37" s="6">
        <v>-1</v>
      </c>
      <c r="L37" s="6">
        <v>40</v>
      </c>
      <c r="M37" s="6" t="s">
        <v>603</v>
      </c>
      <c r="N37" s="7">
        <v>30</v>
      </c>
      <c r="O37" s="7">
        <v>30</v>
      </c>
      <c r="P37" s="6"/>
      <c r="Q37" s="6" t="s">
        <v>632</v>
      </c>
      <c r="R37" s="6"/>
      <c r="S37" s="6"/>
    </row>
    <row r="38" spans="2:19" ht="13.5">
      <c r="B38" s="7" t="s">
        <v>604</v>
      </c>
      <c r="C38" s="7" t="s">
        <v>605</v>
      </c>
      <c r="D38" s="7" t="s">
        <v>548</v>
      </c>
      <c r="E38" s="7" t="s">
        <v>548</v>
      </c>
      <c r="F38" s="7" t="s">
        <v>599</v>
      </c>
      <c r="G38" s="6" t="s">
        <v>550</v>
      </c>
      <c r="H38" s="6" t="s">
        <v>550</v>
      </c>
      <c r="I38" s="6" t="s">
        <v>550</v>
      </c>
      <c r="J38" s="6">
        <v>3</v>
      </c>
      <c r="K38" s="6">
        <v>0</v>
      </c>
      <c r="L38" s="6">
        <v>15</v>
      </c>
      <c r="M38" s="6" t="s">
        <v>80</v>
      </c>
      <c r="N38" s="7">
        <v>30</v>
      </c>
      <c r="O38" s="7">
        <v>30</v>
      </c>
      <c r="P38" s="6">
        <v>-1</v>
      </c>
      <c r="Q38" s="6" t="s">
        <v>577</v>
      </c>
      <c r="R38" s="6"/>
      <c r="S38" s="6"/>
    </row>
    <row r="39" spans="2:19" ht="13.5">
      <c r="B39" s="7" t="s">
        <v>607</v>
      </c>
      <c r="C39" s="7" t="s">
        <v>605</v>
      </c>
      <c r="D39" s="7" t="s">
        <v>548</v>
      </c>
      <c r="E39" s="7" t="s">
        <v>548</v>
      </c>
      <c r="F39" s="7" t="s">
        <v>549</v>
      </c>
      <c r="G39" s="6" t="s">
        <v>550</v>
      </c>
      <c r="H39" s="6" t="s">
        <v>550</v>
      </c>
      <c r="I39" s="6" t="s">
        <v>550</v>
      </c>
      <c r="J39" s="6">
        <v>2</v>
      </c>
      <c r="K39" s="6">
        <v>0</v>
      </c>
      <c r="L39" s="6">
        <v>10</v>
      </c>
      <c r="M39" s="6" t="s">
        <v>608</v>
      </c>
      <c r="N39" s="7">
        <v>15</v>
      </c>
      <c r="O39" s="7">
        <v>15</v>
      </c>
      <c r="P39" s="6"/>
      <c r="Q39" s="6" t="s">
        <v>577</v>
      </c>
      <c r="R39" s="6"/>
      <c r="S39" s="6"/>
    </row>
    <row r="40" spans="2:19" ht="66.75" customHeight="1">
      <c r="B40" s="7" t="s">
        <v>609</v>
      </c>
      <c r="C40" s="7" t="s">
        <v>610</v>
      </c>
      <c r="D40" s="7" t="s">
        <v>533</v>
      </c>
      <c r="E40" s="7" t="s">
        <v>533</v>
      </c>
      <c r="F40" s="7" t="s">
        <v>549</v>
      </c>
      <c r="G40" s="6" t="s">
        <v>550</v>
      </c>
      <c r="H40" s="6" t="s">
        <v>550</v>
      </c>
      <c r="I40" s="7" t="s">
        <v>472</v>
      </c>
      <c r="J40" s="6" t="s">
        <v>533</v>
      </c>
      <c r="K40" s="6">
        <v>0</v>
      </c>
      <c r="L40" s="6">
        <v>5</v>
      </c>
      <c r="M40" s="9" t="s">
        <v>611</v>
      </c>
      <c r="N40" s="7">
        <v>15</v>
      </c>
      <c r="O40" s="7">
        <v>15</v>
      </c>
      <c r="P40" s="6"/>
      <c r="Q40" s="6" t="s">
        <v>577</v>
      </c>
      <c r="R40" s="6"/>
      <c r="S40" s="6"/>
    </row>
    <row r="41" spans="2:19" ht="141.75" customHeight="1">
      <c r="B41" s="7" t="s">
        <v>612</v>
      </c>
      <c r="C41" s="7" t="s">
        <v>610</v>
      </c>
      <c r="D41" s="7" t="s">
        <v>533</v>
      </c>
      <c r="E41" s="7" t="s">
        <v>533</v>
      </c>
      <c r="F41" s="7" t="s">
        <v>549</v>
      </c>
      <c r="G41" s="6" t="s">
        <v>550</v>
      </c>
      <c r="H41" s="6" t="s">
        <v>550</v>
      </c>
      <c r="I41" s="7" t="s">
        <v>472</v>
      </c>
      <c r="J41" s="6" t="s">
        <v>533</v>
      </c>
      <c r="K41" s="6">
        <v>0</v>
      </c>
      <c r="L41" s="6">
        <v>5</v>
      </c>
      <c r="M41" s="9" t="s">
        <v>83</v>
      </c>
      <c r="N41" s="7">
        <v>15</v>
      </c>
      <c r="O41" s="7">
        <v>15</v>
      </c>
      <c r="P41" s="6"/>
      <c r="Q41" s="6" t="s">
        <v>577</v>
      </c>
      <c r="R41" s="6"/>
      <c r="S41" s="6"/>
    </row>
    <row r="42" spans="2:19" ht="13.5">
      <c r="B42" s="7" t="s">
        <v>614</v>
      </c>
      <c r="C42" s="7" t="s">
        <v>610</v>
      </c>
      <c r="D42" s="7" t="s">
        <v>533</v>
      </c>
      <c r="E42" s="7" t="s">
        <v>533</v>
      </c>
      <c r="F42" s="7" t="s">
        <v>549</v>
      </c>
      <c r="G42" s="6" t="s">
        <v>550</v>
      </c>
      <c r="H42" s="6" t="s">
        <v>550</v>
      </c>
      <c r="I42" s="7" t="s">
        <v>472</v>
      </c>
      <c r="J42" s="6" t="s">
        <v>544</v>
      </c>
      <c r="K42" s="6">
        <v>-1</v>
      </c>
      <c r="L42" s="6">
        <v>5</v>
      </c>
      <c r="M42" s="6" t="s">
        <v>615</v>
      </c>
      <c r="N42" s="7">
        <v>15</v>
      </c>
      <c r="O42" s="7">
        <v>15</v>
      </c>
      <c r="P42" s="6"/>
      <c r="Q42" s="6" t="s">
        <v>577</v>
      </c>
      <c r="R42" s="6"/>
      <c r="S42" s="6"/>
    </row>
    <row r="43" spans="2:19" ht="13.5">
      <c r="B43" s="7" t="s">
        <v>616</v>
      </c>
      <c r="C43" s="7" t="s">
        <v>617</v>
      </c>
      <c r="D43" s="7" t="s">
        <v>468</v>
      </c>
      <c r="E43" s="7" t="s">
        <v>469</v>
      </c>
      <c r="F43" s="7" t="s">
        <v>496</v>
      </c>
      <c r="G43" s="6" t="s">
        <v>473</v>
      </c>
      <c r="H43" s="7" t="s">
        <v>472</v>
      </c>
      <c r="I43" s="7" t="s">
        <v>473</v>
      </c>
      <c r="J43" s="6">
        <v>4</v>
      </c>
      <c r="K43" s="6">
        <v>0</v>
      </c>
      <c r="L43" s="6">
        <v>5</v>
      </c>
      <c r="M43" s="6" t="s">
        <v>618</v>
      </c>
      <c r="N43" s="7">
        <v>30</v>
      </c>
      <c r="O43" s="7">
        <v>45</v>
      </c>
      <c r="P43" s="6"/>
      <c r="Q43" s="6" t="s">
        <v>577</v>
      </c>
      <c r="R43" s="6"/>
      <c r="S43" s="6"/>
    </row>
    <row r="44" spans="2:19" ht="13.5">
      <c r="B44" s="7" t="s">
        <v>619</v>
      </c>
      <c r="C44" s="7" t="s">
        <v>617</v>
      </c>
      <c r="D44" s="7" t="s">
        <v>468</v>
      </c>
      <c r="E44" s="7" t="s">
        <v>469</v>
      </c>
      <c r="F44" s="7" t="s">
        <v>537</v>
      </c>
      <c r="G44" s="6" t="s">
        <v>473</v>
      </c>
      <c r="H44" s="7" t="s">
        <v>473</v>
      </c>
      <c r="I44" s="7" t="s">
        <v>473</v>
      </c>
      <c r="J44" s="6">
        <v>4</v>
      </c>
      <c r="K44" s="6">
        <v>0</v>
      </c>
      <c r="L44" s="6">
        <v>10</v>
      </c>
      <c r="M44" s="6" t="s">
        <v>620</v>
      </c>
      <c r="N44" s="7">
        <v>45</v>
      </c>
      <c r="O44" s="7">
        <v>60</v>
      </c>
      <c r="P44" s="6"/>
      <c r="Q44" s="6" t="s">
        <v>577</v>
      </c>
      <c r="R44" s="6"/>
      <c r="S44" s="6"/>
    </row>
    <row r="45" spans="2:19" ht="13.5">
      <c r="B45" s="8" t="s">
        <v>621</v>
      </c>
      <c r="C45" s="7" t="s">
        <v>622</v>
      </c>
      <c r="D45" s="7" t="s">
        <v>548</v>
      </c>
      <c r="E45" s="7" t="s">
        <v>548</v>
      </c>
      <c r="F45" s="7" t="s">
        <v>623</v>
      </c>
      <c r="G45" s="6" t="s">
        <v>550</v>
      </c>
      <c r="H45" s="6" t="s">
        <v>550</v>
      </c>
      <c r="I45" s="6" t="s">
        <v>550</v>
      </c>
      <c r="J45" s="6">
        <v>3</v>
      </c>
      <c r="K45" s="6">
        <v>0</v>
      </c>
      <c r="L45" s="6">
        <v>5</v>
      </c>
      <c r="M45" s="6" t="s">
        <v>624</v>
      </c>
      <c r="N45" s="7">
        <v>30</v>
      </c>
      <c r="O45" s="7">
        <v>30</v>
      </c>
      <c r="P45" s="6"/>
      <c r="Q45" s="6" t="s">
        <v>577</v>
      </c>
      <c r="R45" s="6"/>
      <c r="S45" s="6"/>
    </row>
    <row r="46" spans="2:19" ht="13.5">
      <c r="B46" s="7" t="s">
        <v>625</v>
      </c>
      <c r="C46" s="7" t="s">
        <v>626</v>
      </c>
      <c r="D46" s="7" t="s">
        <v>495</v>
      </c>
      <c r="E46" s="7" t="s">
        <v>481</v>
      </c>
      <c r="F46" s="7" t="s">
        <v>599</v>
      </c>
      <c r="G46" s="6" t="s">
        <v>473</v>
      </c>
      <c r="H46" s="7" t="s">
        <v>472</v>
      </c>
      <c r="I46" s="7" t="s">
        <v>473</v>
      </c>
      <c r="J46" s="6">
        <v>4</v>
      </c>
      <c r="K46" s="6">
        <v>0</v>
      </c>
      <c r="L46" s="6">
        <v>5</v>
      </c>
      <c r="M46" s="6" t="s">
        <v>627</v>
      </c>
      <c r="N46" s="7">
        <v>30</v>
      </c>
      <c r="O46" s="7">
        <v>30</v>
      </c>
      <c r="P46" s="6"/>
      <c r="Q46" s="6" t="s">
        <v>577</v>
      </c>
      <c r="R46" s="6"/>
      <c r="S46" s="6"/>
    </row>
    <row r="47" spans="2:19" ht="13.5">
      <c r="B47" s="7" t="s">
        <v>628</v>
      </c>
      <c r="C47" s="7" t="s">
        <v>622</v>
      </c>
      <c r="D47" s="7" t="s">
        <v>548</v>
      </c>
      <c r="E47" s="7" t="s">
        <v>548</v>
      </c>
      <c r="F47" s="7" t="s">
        <v>549</v>
      </c>
      <c r="G47" s="6" t="s">
        <v>550</v>
      </c>
      <c r="H47" s="6" t="s">
        <v>550</v>
      </c>
      <c r="I47" s="6" t="s">
        <v>550</v>
      </c>
      <c r="J47" s="6">
        <v>3</v>
      </c>
      <c r="K47" s="6">
        <v>0</v>
      </c>
      <c r="L47" s="6">
        <v>5</v>
      </c>
      <c r="M47" s="6" t="s">
        <v>629</v>
      </c>
      <c r="N47" s="7">
        <v>15</v>
      </c>
      <c r="O47" s="7">
        <v>15</v>
      </c>
      <c r="P47" s="6">
        <v>-1</v>
      </c>
      <c r="Q47" s="6" t="s">
        <v>577</v>
      </c>
      <c r="R47" s="6"/>
      <c r="S47" s="6"/>
    </row>
    <row r="48" spans="2:19" ht="13.5">
      <c r="B48" s="7" t="s">
        <v>630</v>
      </c>
      <c r="C48" s="7" t="s">
        <v>631</v>
      </c>
      <c r="D48" s="7" t="s">
        <v>548</v>
      </c>
      <c r="E48" s="7" t="s">
        <v>548</v>
      </c>
      <c r="F48" s="7" t="s">
        <v>549</v>
      </c>
      <c r="G48" s="6" t="s">
        <v>550</v>
      </c>
      <c r="H48" s="6" t="s">
        <v>550</v>
      </c>
      <c r="I48" s="6" t="s">
        <v>550</v>
      </c>
      <c r="J48" s="6">
        <v>4</v>
      </c>
      <c r="K48" s="6">
        <v>0</v>
      </c>
      <c r="L48" s="6">
        <v>10</v>
      </c>
      <c r="M48" s="6" t="s">
        <v>637</v>
      </c>
      <c r="N48" s="7">
        <v>15</v>
      </c>
      <c r="O48" s="7">
        <v>15</v>
      </c>
      <c r="P48" s="6">
        <v>-3</v>
      </c>
      <c r="Q48" s="6" t="s">
        <v>577</v>
      </c>
      <c r="R48" s="6"/>
      <c r="S48" s="6"/>
    </row>
    <row r="49" spans="2:19" ht="13.5">
      <c r="B49" s="7" t="s">
        <v>638</v>
      </c>
      <c r="C49" s="7" t="s">
        <v>639</v>
      </c>
      <c r="D49" s="7" t="s">
        <v>533</v>
      </c>
      <c r="E49" s="7" t="s">
        <v>544</v>
      </c>
      <c r="F49" s="7" t="s">
        <v>544</v>
      </c>
      <c r="G49" s="6" t="s">
        <v>550</v>
      </c>
      <c r="H49" s="6" t="s">
        <v>550</v>
      </c>
      <c r="I49" s="6" t="s">
        <v>550</v>
      </c>
      <c r="J49" s="6" t="s">
        <v>544</v>
      </c>
      <c r="K49" s="6">
        <v>-1</v>
      </c>
      <c r="L49" s="6">
        <v>15</v>
      </c>
      <c r="M49" s="6" t="s">
        <v>450</v>
      </c>
      <c r="N49" s="7"/>
      <c r="O49" s="7"/>
      <c r="P49" s="6"/>
      <c r="Q49" s="6" t="s">
        <v>577</v>
      </c>
      <c r="R49" s="6">
        <v>1</v>
      </c>
      <c r="S49" s="6"/>
    </row>
    <row r="50" spans="2:19" ht="13.5">
      <c r="B50" s="8" t="s">
        <v>640</v>
      </c>
      <c r="C50" s="7" t="s">
        <v>639</v>
      </c>
      <c r="D50" s="7" t="s">
        <v>533</v>
      </c>
      <c r="E50" s="7" t="s">
        <v>544</v>
      </c>
      <c r="F50" s="7" t="s">
        <v>544</v>
      </c>
      <c r="G50" s="6" t="s">
        <v>550</v>
      </c>
      <c r="H50" s="6" t="s">
        <v>550</v>
      </c>
      <c r="I50" s="6" t="s">
        <v>550</v>
      </c>
      <c r="J50" s="6" t="s">
        <v>544</v>
      </c>
      <c r="K50" s="6">
        <v>-1</v>
      </c>
      <c r="L50" s="6">
        <v>15</v>
      </c>
      <c r="M50" s="6" t="s">
        <v>641</v>
      </c>
      <c r="N50" s="7"/>
      <c r="O50" s="7"/>
      <c r="P50" s="6"/>
      <c r="Q50" s="6" t="s">
        <v>577</v>
      </c>
      <c r="R50" s="6">
        <v>2</v>
      </c>
      <c r="S50" s="6"/>
    </row>
    <row r="51" spans="2:19" ht="13.5">
      <c r="B51" s="7" t="s">
        <v>642</v>
      </c>
      <c r="C51" s="7" t="s">
        <v>639</v>
      </c>
      <c r="D51" s="7" t="s">
        <v>533</v>
      </c>
      <c r="E51" s="7" t="s">
        <v>544</v>
      </c>
      <c r="F51" s="7" t="s">
        <v>544</v>
      </c>
      <c r="G51" s="6" t="s">
        <v>550</v>
      </c>
      <c r="H51" s="6" t="s">
        <v>550</v>
      </c>
      <c r="I51" s="6" t="s">
        <v>550</v>
      </c>
      <c r="J51" s="6" t="s">
        <v>544</v>
      </c>
      <c r="K51" s="6">
        <v>0</v>
      </c>
      <c r="L51" s="6">
        <v>10</v>
      </c>
      <c r="M51" s="6" t="s">
        <v>643</v>
      </c>
      <c r="N51" s="7"/>
      <c r="O51" s="7"/>
      <c r="P51" s="6"/>
      <c r="Q51" s="6" t="s">
        <v>577</v>
      </c>
      <c r="R51" s="6">
        <v>1</v>
      </c>
      <c r="S51" s="6"/>
    </row>
    <row r="52" spans="2:19" ht="13.5">
      <c r="B52" s="7" t="s">
        <v>644</v>
      </c>
      <c r="C52" s="7" t="s">
        <v>645</v>
      </c>
      <c r="D52" s="7" t="s">
        <v>533</v>
      </c>
      <c r="E52" s="7" t="s">
        <v>544</v>
      </c>
      <c r="F52" s="7" t="s">
        <v>544</v>
      </c>
      <c r="G52" s="6" t="s">
        <v>550</v>
      </c>
      <c r="H52" s="6" t="s">
        <v>550</v>
      </c>
      <c r="I52" s="6" t="s">
        <v>550</v>
      </c>
      <c r="J52" s="6" t="s">
        <v>544</v>
      </c>
      <c r="K52" s="6">
        <v>0</v>
      </c>
      <c r="L52" s="6">
        <v>5</v>
      </c>
      <c r="M52" s="6" t="s">
        <v>646</v>
      </c>
      <c r="N52" s="7"/>
      <c r="O52" s="7"/>
      <c r="P52" s="6"/>
      <c r="Q52" s="6" t="s">
        <v>577</v>
      </c>
      <c r="R52" s="6"/>
      <c r="S52" s="6"/>
    </row>
    <row r="53" spans="2:19" ht="13.5">
      <c r="B53" s="7" t="s">
        <v>647</v>
      </c>
      <c r="C53" s="7" t="s">
        <v>645</v>
      </c>
      <c r="D53" s="7" t="s">
        <v>533</v>
      </c>
      <c r="E53" s="7" t="s">
        <v>544</v>
      </c>
      <c r="F53" s="7" t="s">
        <v>544</v>
      </c>
      <c r="G53" s="6" t="s">
        <v>550</v>
      </c>
      <c r="H53" s="6" t="s">
        <v>550</v>
      </c>
      <c r="I53" s="6" t="s">
        <v>550</v>
      </c>
      <c r="J53" s="6" t="s">
        <v>544</v>
      </c>
      <c r="K53" s="6">
        <v>0</v>
      </c>
      <c r="L53" s="6">
        <v>10</v>
      </c>
      <c r="M53" s="6" t="s">
        <v>648</v>
      </c>
      <c r="N53" s="7"/>
      <c r="O53" s="7"/>
      <c r="P53" s="6"/>
      <c r="Q53" s="6" t="s">
        <v>577</v>
      </c>
      <c r="R53" s="6"/>
      <c r="S53" s="6"/>
    </row>
    <row r="54" spans="2:19" ht="13.5">
      <c r="B54" s="7" t="s">
        <v>649</v>
      </c>
      <c r="C54" s="7" t="s">
        <v>645</v>
      </c>
      <c r="D54" s="7" t="s">
        <v>533</v>
      </c>
      <c r="E54" s="7" t="s">
        <v>544</v>
      </c>
      <c r="F54" s="7" t="s">
        <v>544</v>
      </c>
      <c r="G54" s="6" t="s">
        <v>550</v>
      </c>
      <c r="H54" s="6" t="s">
        <v>550</v>
      </c>
      <c r="I54" s="6" t="s">
        <v>550</v>
      </c>
      <c r="J54" s="6" t="s">
        <v>544</v>
      </c>
      <c r="K54" s="6">
        <v>0</v>
      </c>
      <c r="L54" s="6">
        <v>5</v>
      </c>
      <c r="M54" s="6" t="s">
        <v>650</v>
      </c>
      <c r="N54" s="7"/>
      <c r="O54" s="7"/>
      <c r="P54" s="6"/>
      <c r="Q54" s="6" t="s">
        <v>577</v>
      </c>
      <c r="R54" s="6"/>
      <c r="S54" s="6"/>
    </row>
    <row r="55" spans="2:19" ht="13.5">
      <c r="B55" s="7" t="s">
        <v>651</v>
      </c>
      <c r="C55" s="7" t="s">
        <v>645</v>
      </c>
      <c r="D55" s="7" t="s">
        <v>533</v>
      </c>
      <c r="E55" s="7" t="s">
        <v>544</v>
      </c>
      <c r="F55" s="7" t="s">
        <v>544</v>
      </c>
      <c r="G55" s="6" t="s">
        <v>550</v>
      </c>
      <c r="H55" s="6" t="s">
        <v>550</v>
      </c>
      <c r="I55" s="6" t="s">
        <v>550</v>
      </c>
      <c r="J55" s="6" t="s">
        <v>544</v>
      </c>
      <c r="K55" s="6">
        <v>0</v>
      </c>
      <c r="L55" s="6">
        <v>5</v>
      </c>
      <c r="M55" s="6" t="s">
        <v>652</v>
      </c>
      <c r="N55" s="7"/>
      <c r="O55" s="7"/>
      <c r="P55" s="6"/>
      <c r="Q55" s="6" t="s">
        <v>577</v>
      </c>
      <c r="R55" s="6"/>
      <c r="S55" s="6"/>
    </row>
    <row r="56" spans="2:19" ht="13.5">
      <c r="B56" s="7" t="s">
        <v>653</v>
      </c>
      <c r="C56" s="7" t="s">
        <v>645</v>
      </c>
      <c r="D56" s="7" t="s">
        <v>533</v>
      </c>
      <c r="E56" s="7" t="s">
        <v>544</v>
      </c>
      <c r="F56" s="7" t="s">
        <v>544</v>
      </c>
      <c r="G56" s="6" t="s">
        <v>550</v>
      </c>
      <c r="H56" s="6" t="s">
        <v>550</v>
      </c>
      <c r="I56" s="6" t="s">
        <v>550</v>
      </c>
      <c r="J56" s="6" t="s">
        <v>544</v>
      </c>
      <c r="K56" s="6">
        <v>0</v>
      </c>
      <c r="L56" s="6">
        <v>5</v>
      </c>
      <c r="M56" s="6" t="s">
        <v>654</v>
      </c>
      <c r="N56" s="7"/>
      <c r="O56" s="7"/>
      <c r="P56" s="6"/>
      <c r="Q56" s="6" t="s">
        <v>577</v>
      </c>
      <c r="R56" s="6"/>
      <c r="S56" s="6"/>
    </row>
    <row r="57" spans="2:19" ht="13.5">
      <c r="B57" s="7" t="s">
        <v>655</v>
      </c>
      <c r="C57" s="7" t="s">
        <v>645</v>
      </c>
      <c r="D57" s="7" t="s">
        <v>533</v>
      </c>
      <c r="E57" s="7" t="s">
        <v>544</v>
      </c>
      <c r="F57" s="7" t="s">
        <v>544</v>
      </c>
      <c r="G57" s="6" t="s">
        <v>550</v>
      </c>
      <c r="H57" s="6" t="s">
        <v>550</v>
      </c>
      <c r="I57" s="6" t="s">
        <v>550</v>
      </c>
      <c r="J57" s="6" t="s">
        <v>544</v>
      </c>
      <c r="K57" s="6">
        <v>0</v>
      </c>
      <c r="L57" s="6">
        <v>5</v>
      </c>
      <c r="M57" s="6" t="s">
        <v>656</v>
      </c>
      <c r="N57" s="7"/>
      <c r="O57" s="7"/>
      <c r="P57" s="6"/>
      <c r="Q57" s="6" t="s">
        <v>577</v>
      </c>
      <c r="R57" s="6"/>
      <c r="S57" s="6"/>
    </row>
    <row r="58" spans="2:19" ht="13.5">
      <c r="B58" s="7" t="s">
        <v>657</v>
      </c>
      <c r="C58" s="7" t="s">
        <v>645</v>
      </c>
      <c r="D58" s="7" t="s">
        <v>533</v>
      </c>
      <c r="E58" s="7" t="s">
        <v>544</v>
      </c>
      <c r="F58" s="7" t="s">
        <v>544</v>
      </c>
      <c r="G58" s="6" t="s">
        <v>550</v>
      </c>
      <c r="H58" s="6" t="s">
        <v>550</v>
      </c>
      <c r="I58" s="6" t="s">
        <v>550</v>
      </c>
      <c r="J58" s="6" t="s">
        <v>544</v>
      </c>
      <c r="K58" s="6">
        <v>0</v>
      </c>
      <c r="L58" s="6">
        <v>5</v>
      </c>
      <c r="M58" s="6" t="s">
        <v>658</v>
      </c>
      <c r="N58" s="7"/>
      <c r="O58" s="7"/>
      <c r="P58" s="6"/>
      <c r="Q58" s="6" t="s">
        <v>577</v>
      </c>
      <c r="R58" s="6"/>
      <c r="S58" s="6"/>
    </row>
    <row r="59" spans="2:19" ht="13.5">
      <c r="B59" s="7" t="s">
        <v>659</v>
      </c>
      <c r="C59" s="7" t="s">
        <v>645</v>
      </c>
      <c r="D59" s="7" t="s">
        <v>533</v>
      </c>
      <c r="E59" s="7" t="s">
        <v>544</v>
      </c>
      <c r="F59" s="7" t="s">
        <v>544</v>
      </c>
      <c r="G59" s="6" t="s">
        <v>550</v>
      </c>
      <c r="H59" s="6" t="s">
        <v>550</v>
      </c>
      <c r="I59" s="6" t="s">
        <v>550</v>
      </c>
      <c r="J59" s="6" t="s">
        <v>544</v>
      </c>
      <c r="K59" s="6">
        <v>0</v>
      </c>
      <c r="L59" s="6">
        <v>5</v>
      </c>
      <c r="M59" s="6" t="s">
        <v>660</v>
      </c>
      <c r="N59" s="7"/>
      <c r="O59" s="7"/>
      <c r="P59" s="6"/>
      <c r="Q59" s="6" t="s">
        <v>577</v>
      </c>
      <c r="R59" s="6"/>
      <c r="S59" s="6"/>
    </row>
    <row r="60" spans="2:19" ht="13.5">
      <c r="B60" s="7" t="s">
        <v>661</v>
      </c>
      <c r="C60" s="7" t="s">
        <v>645</v>
      </c>
      <c r="D60" s="7" t="s">
        <v>533</v>
      </c>
      <c r="E60" s="7" t="s">
        <v>544</v>
      </c>
      <c r="F60" s="7" t="s">
        <v>544</v>
      </c>
      <c r="G60" s="6" t="s">
        <v>550</v>
      </c>
      <c r="H60" s="6" t="s">
        <v>550</v>
      </c>
      <c r="I60" s="6" t="s">
        <v>550</v>
      </c>
      <c r="J60" s="6" t="s">
        <v>544</v>
      </c>
      <c r="K60" s="6">
        <v>0</v>
      </c>
      <c r="L60" s="6">
        <v>5</v>
      </c>
      <c r="M60" s="6" t="s">
        <v>662</v>
      </c>
      <c r="N60" s="7"/>
      <c r="O60" s="7"/>
      <c r="P60" s="6"/>
      <c r="Q60" s="6" t="s">
        <v>577</v>
      </c>
      <c r="R60" s="6"/>
      <c r="S60" s="6"/>
    </row>
    <row r="61" spans="2:19" ht="13.5">
      <c r="B61" s="7" t="s">
        <v>663</v>
      </c>
      <c r="C61" s="7" t="s">
        <v>645</v>
      </c>
      <c r="D61" s="7" t="s">
        <v>533</v>
      </c>
      <c r="E61" s="7" t="s">
        <v>544</v>
      </c>
      <c r="F61" s="7" t="s">
        <v>544</v>
      </c>
      <c r="G61" s="6" t="s">
        <v>550</v>
      </c>
      <c r="H61" s="6" t="s">
        <v>550</v>
      </c>
      <c r="I61" s="6" t="s">
        <v>550</v>
      </c>
      <c r="J61" s="6" t="s">
        <v>544</v>
      </c>
      <c r="K61" s="6">
        <v>0</v>
      </c>
      <c r="L61" s="6">
        <v>10</v>
      </c>
      <c r="M61" s="6" t="s">
        <v>664</v>
      </c>
      <c r="N61" s="7"/>
      <c r="O61" s="7"/>
      <c r="P61" s="6"/>
      <c r="Q61" s="6" t="s">
        <v>577</v>
      </c>
      <c r="R61" s="6"/>
      <c r="S61" s="6"/>
    </row>
    <row r="62" spans="2:19" ht="13.5">
      <c r="B62" s="7" t="s">
        <v>665</v>
      </c>
      <c r="C62" s="7" t="s">
        <v>666</v>
      </c>
      <c r="D62" s="7" t="s">
        <v>533</v>
      </c>
      <c r="E62" s="7" t="s">
        <v>544</v>
      </c>
      <c r="F62" s="7" t="s">
        <v>544</v>
      </c>
      <c r="G62" s="6" t="s">
        <v>550</v>
      </c>
      <c r="H62" s="6" t="s">
        <v>550</v>
      </c>
      <c r="I62" s="6" t="s">
        <v>550</v>
      </c>
      <c r="J62" s="6" t="s">
        <v>544</v>
      </c>
      <c r="K62" s="6" t="s">
        <v>667</v>
      </c>
      <c r="L62" s="6">
        <v>30</v>
      </c>
      <c r="M62" s="6" t="s">
        <v>668</v>
      </c>
      <c r="N62" s="7"/>
      <c r="O62" s="7"/>
      <c r="P62" s="6"/>
      <c r="Q62" s="6" t="s">
        <v>577</v>
      </c>
      <c r="R62" s="6"/>
      <c r="S62" s="6"/>
    </row>
    <row r="63" spans="2:19" ht="13.5">
      <c r="B63" s="7" t="s">
        <v>669</v>
      </c>
      <c r="C63" s="7" t="s">
        <v>666</v>
      </c>
      <c r="D63" s="7" t="s">
        <v>533</v>
      </c>
      <c r="E63" s="7" t="s">
        <v>544</v>
      </c>
      <c r="F63" s="7" t="s">
        <v>544</v>
      </c>
      <c r="G63" s="6" t="s">
        <v>550</v>
      </c>
      <c r="H63" s="6" t="s">
        <v>550</v>
      </c>
      <c r="I63" s="6" t="s">
        <v>550</v>
      </c>
      <c r="J63" s="6" t="s">
        <v>544</v>
      </c>
      <c r="K63" s="6" t="s">
        <v>667</v>
      </c>
      <c r="L63" s="6">
        <v>40</v>
      </c>
      <c r="M63" s="6" t="s">
        <v>670</v>
      </c>
      <c r="N63" s="7"/>
      <c r="O63" s="7"/>
      <c r="P63" s="6"/>
      <c r="Q63" s="6" t="s">
        <v>577</v>
      </c>
      <c r="R63" s="6"/>
      <c r="S63" s="6"/>
    </row>
    <row r="64" spans="2:19" ht="13.5">
      <c r="B64" s="7" t="s">
        <v>671</v>
      </c>
      <c r="C64" s="7" t="s">
        <v>666</v>
      </c>
      <c r="D64" s="7" t="s">
        <v>533</v>
      </c>
      <c r="E64" s="7" t="s">
        <v>544</v>
      </c>
      <c r="F64" s="7" t="s">
        <v>544</v>
      </c>
      <c r="G64" s="6" t="s">
        <v>550</v>
      </c>
      <c r="H64" s="6" t="s">
        <v>550</v>
      </c>
      <c r="I64" s="6" t="s">
        <v>550</v>
      </c>
      <c r="J64" s="6" t="s">
        <v>544</v>
      </c>
      <c r="K64" s="6">
        <v>2</v>
      </c>
      <c r="L64" s="6">
        <v>30</v>
      </c>
      <c r="M64" s="6" t="s">
        <v>81</v>
      </c>
      <c r="N64" s="7"/>
      <c r="O64" s="7"/>
      <c r="P64" s="6"/>
      <c r="Q64" s="6" t="s">
        <v>577</v>
      </c>
      <c r="R64" s="6"/>
      <c r="S64" s="6"/>
    </row>
    <row r="65" spans="2:19" ht="13.5">
      <c r="B65" s="8" t="s">
        <v>673</v>
      </c>
      <c r="C65" s="7" t="s">
        <v>666</v>
      </c>
      <c r="D65" s="7" t="s">
        <v>533</v>
      </c>
      <c r="E65" s="7" t="s">
        <v>544</v>
      </c>
      <c r="F65" s="7" t="s">
        <v>544</v>
      </c>
      <c r="G65" s="6" t="s">
        <v>550</v>
      </c>
      <c r="H65" s="6" t="s">
        <v>550</v>
      </c>
      <c r="I65" s="6" t="s">
        <v>550</v>
      </c>
      <c r="J65" s="6" t="s">
        <v>544</v>
      </c>
      <c r="K65" s="6">
        <v>0</v>
      </c>
      <c r="L65" s="6">
        <v>10</v>
      </c>
      <c r="M65" s="6" t="s">
        <v>674</v>
      </c>
      <c r="N65" s="7"/>
      <c r="O65" s="7"/>
      <c r="P65" s="6"/>
      <c r="Q65" s="6" t="s">
        <v>577</v>
      </c>
      <c r="R65" s="6"/>
      <c r="S65" s="6"/>
    </row>
    <row r="66" spans="2:19" ht="13.5">
      <c r="B66" s="7" t="s">
        <v>675</v>
      </c>
      <c r="C66" s="7" t="s">
        <v>676</v>
      </c>
      <c r="D66" s="7" t="s">
        <v>533</v>
      </c>
      <c r="E66" s="7" t="s">
        <v>677</v>
      </c>
      <c r="F66" s="7" t="s">
        <v>677</v>
      </c>
      <c r="G66" s="6" t="s">
        <v>550</v>
      </c>
      <c r="H66" s="6" t="s">
        <v>550</v>
      </c>
      <c r="I66" s="6" t="s">
        <v>550</v>
      </c>
      <c r="J66" s="6" t="s">
        <v>677</v>
      </c>
      <c r="K66" s="6">
        <v>0</v>
      </c>
      <c r="L66" s="6">
        <v>5</v>
      </c>
      <c r="M66" s="6" t="s">
        <v>678</v>
      </c>
      <c r="N66" s="7"/>
      <c r="O66" s="7"/>
      <c r="P66" s="6"/>
      <c r="Q66" s="6" t="s">
        <v>578</v>
      </c>
      <c r="R66" s="6"/>
      <c r="S66" s="6"/>
    </row>
    <row r="67" spans="2:19" ht="13.5">
      <c r="B67" s="7" t="s">
        <v>679</v>
      </c>
      <c r="C67" s="7" t="s">
        <v>676</v>
      </c>
      <c r="D67" s="7" t="s">
        <v>533</v>
      </c>
      <c r="E67" s="7" t="s">
        <v>677</v>
      </c>
      <c r="F67" s="7" t="s">
        <v>677</v>
      </c>
      <c r="G67" s="6" t="s">
        <v>550</v>
      </c>
      <c r="H67" s="6" t="s">
        <v>550</v>
      </c>
      <c r="I67" s="6" t="s">
        <v>550</v>
      </c>
      <c r="J67" s="6" t="s">
        <v>677</v>
      </c>
      <c r="K67" s="6">
        <v>0</v>
      </c>
      <c r="L67" s="6">
        <v>10</v>
      </c>
      <c r="M67" s="6" t="s">
        <v>680</v>
      </c>
      <c r="N67" s="7"/>
      <c r="O67" s="7"/>
      <c r="P67" s="6"/>
      <c r="Q67" s="6" t="s">
        <v>633</v>
      </c>
      <c r="R67" s="6"/>
      <c r="S67" s="6"/>
    </row>
    <row r="68" spans="2:19" ht="42" customHeight="1">
      <c r="B68" s="8" t="s">
        <v>681</v>
      </c>
      <c r="C68" s="7" t="s">
        <v>676</v>
      </c>
      <c r="D68" s="7" t="s">
        <v>533</v>
      </c>
      <c r="E68" s="7" t="s">
        <v>677</v>
      </c>
      <c r="F68" s="7" t="s">
        <v>677</v>
      </c>
      <c r="G68" s="6" t="s">
        <v>550</v>
      </c>
      <c r="H68" s="6" t="s">
        <v>550</v>
      </c>
      <c r="I68" s="6" t="s">
        <v>550</v>
      </c>
      <c r="J68" s="6" t="s">
        <v>677</v>
      </c>
      <c r="K68" s="6">
        <v>0</v>
      </c>
      <c r="L68" s="6">
        <v>5</v>
      </c>
      <c r="M68" s="9" t="s">
        <v>682</v>
      </c>
      <c r="N68" s="7">
        <v>15</v>
      </c>
      <c r="O68" s="7"/>
      <c r="P68" s="6"/>
      <c r="Q68" s="6" t="s">
        <v>577</v>
      </c>
      <c r="R68" s="6"/>
      <c r="S68" s="6"/>
    </row>
    <row r="69" spans="2:19" ht="13.5">
      <c r="B69" s="7" t="s">
        <v>683</v>
      </c>
      <c r="C69" s="7" t="s">
        <v>676</v>
      </c>
      <c r="D69" s="7" t="s">
        <v>533</v>
      </c>
      <c r="E69" s="7" t="s">
        <v>677</v>
      </c>
      <c r="F69" s="7" t="s">
        <v>677</v>
      </c>
      <c r="G69" s="6" t="s">
        <v>550</v>
      </c>
      <c r="H69" s="6" t="s">
        <v>550</v>
      </c>
      <c r="I69" s="6" t="s">
        <v>550</v>
      </c>
      <c r="J69" s="6" t="s">
        <v>677</v>
      </c>
      <c r="K69" s="6">
        <v>0</v>
      </c>
      <c r="L69" s="6">
        <v>10</v>
      </c>
      <c r="M69" s="6" t="s">
        <v>684</v>
      </c>
      <c r="N69" s="7"/>
      <c r="O69" s="7"/>
      <c r="P69" s="6"/>
      <c r="Q69" s="6" t="s">
        <v>577</v>
      </c>
      <c r="R69" s="6"/>
      <c r="S69" s="6"/>
    </row>
    <row r="70" spans="2:19" ht="13.5">
      <c r="B70" s="7" t="s">
        <v>685</v>
      </c>
      <c r="C70" s="7" t="s">
        <v>676</v>
      </c>
      <c r="D70" s="7" t="s">
        <v>533</v>
      </c>
      <c r="E70" s="7" t="s">
        <v>677</v>
      </c>
      <c r="F70" s="7" t="s">
        <v>677</v>
      </c>
      <c r="G70" s="6" t="s">
        <v>550</v>
      </c>
      <c r="H70" s="6" t="s">
        <v>550</v>
      </c>
      <c r="I70" s="6" t="s">
        <v>550</v>
      </c>
      <c r="J70" s="6" t="s">
        <v>677</v>
      </c>
      <c r="K70" s="6">
        <v>0</v>
      </c>
      <c r="L70" s="6">
        <v>10</v>
      </c>
      <c r="M70" s="6" t="s">
        <v>686</v>
      </c>
      <c r="N70" s="7"/>
      <c r="O70" s="7"/>
      <c r="P70" s="6"/>
      <c r="Q70" s="6" t="s">
        <v>577</v>
      </c>
      <c r="R70" s="6"/>
      <c r="S70" s="6"/>
    </row>
    <row r="71" spans="2:19" ht="13.5">
      <c r="B71" s="7" t="s">
        <v>687</v>
      </c>
      <c r="C71" s="7" t="s">
        <v>676</v>
      </c>
      <c r="D71" s="7" t="s">
        <v>533</v>
      </c>
      <c r="E71" s="7" t="s">
        <v>677</v>
      </c>
      <c r="F71" s="7" t="s">
        <v>677</v>
      </c>
      <c r="G71" s="6" t="s">
        <v>550</v>
      </c>
      <c r="H71" s="6" t="s">
        <v>550</v>
      </c>
      <c r="I71" s="6" t="s">
        <v>550</v>
      </c>
      <c r="J71" s="6" t="s">
        <v>677</v>
      </c>
      <c r="K71" s="6">
        <v>0</v>
      </c>
      <c r="L71" s="6">
        <v>15</v>
      </c>
      <c r="M71" s="6" t="s">
        <v>689</v>
      </c>
      <c r="N71" s="7"/>
      <c r="O71" s="7"/>
      <c r="P71" s="6"/>
      <c r="Q71" s="6" t="s">
        <v>577</v>
      </c>
      <c r="R71" s="6"/>
      <c r="S71" s="6"/>
    </row>
    <row r="72" spans="2:19" ht="13.5">
      <c r="B72" s="7" t="s">
        <v>690</v>
      </c>
      <c r="C72" s="7" t="s">
        <v>691</v>
      </c>
      <c r="D72" s="7" t="s">
        <v>533</v>
      </c>
      <c r="E72" s="7" t="s">
        <v>677</v>
      </c>
      <c r="F72" s="7" t="s">
        <v>677</v>
      </c>
      <c r="G72" s="6" t="s">
        <v>550</v>
      </c>
      <c r="H72" s="6" t="s">
        <v>550</v>
      </c>
      <c r="I72" s="6" t="s">
        <v>550</v>
      </c>
      <c r="J72" s="6" t="s">
        <v>677</v>
      </c>
      <c r="K72" s="6">
        <v>0</v>
      </c>
      <c r="L72" s="6">
        <v>10</v>
      </c>
      <c r="M72" s="6" t="s">
        <v>706</v>
      </c>
      <c r="N72" s="7"/>
      <c r="O72" s="7"/>
      <c r="P72" s="6"/>
      <c r="Q72" s="6" t="s">
        <v>577</v>
      </c>
      <c r="R72" s="6"/>
      <c r="S72" s="6"/>
    </row>
    <row r="73" spans="2:19" ht="178.5">
      <c r="B73" s="55" t="s">
        <v>82</v>
      </c>
      <c r="C73" s="55" t="s">
        <v>691</v>
      </c>
      <c r="D73" s="55" t="s">
        <v>533</v>
      </c>
      <c r="E73" s="55" t="s">
        <v>677</v>
      </c>
      <c r="F73" s="55" t="s">
        <v>677</v>
      </c>
      <c r="G73" s="54" t="s">
        <v>550</v>
      </c>
      <c r="H73" s="54" t="s">
        <v>550</v>
      </c>
      <c r="I73" s="54" t="s">
        <v>550</v>
      </c>
      <c r="J73" s="54" t="s">
        <v>677</v>
      </c>
      <c r="K73" s="54">
        <v>0</v>
      </c>
      <c r="L73" s="54">
        <v>25</v>
      </c>
      <c r="M73" s="56" t="s">
        <v>87</v>
      </c>
      <c r="N73" s="55"/>
      <c r="O73" s="55"/>
      <c r="P73" s="54"/>
      <c r="Q73" s="6" t="s">
        <v>577</v>
      </c>
      <c r="R73" s="6"/>
      <c r="S73" s="6"/>
    </row>
    <row r="74" spans="2:19" ht="13.5">
      <c r="B74" s="8" t="s">
        <v>707</v>
      </c>
      <c r="C74" s="7" t="s">
        <v>708</v>
      </c>
      <c r="D74" s="7" t="s">
        <v>533</v>
      </c>
      <c r="E74" s="7" t="s">
        <v>544</v>
      </c>
      <c r="F74" s="7" t="s">
        <v>544</v>
      </c>
      <c r="G74" s="6" t="s">
        <v>550</v>
      </c>
      <c r="H74" s="6" t="s">
        <v>550</v>
      </c>
      <c r="I74" s="6" t="s">
        <v>550</v>
      </c>
      <c r="J74" s="6" t="s">
        <v>544</v>
      </c>
      <c r="K74" s="6">
        <v>0</v>
      </c>
      <c r="L74" s="6">
        <v>15</v>
      </c>
      <c r="M74" s="6" t="s">
        <v>709</v>
      </c>
      <c r="N74" s="7"/>
      <c r="O74" s="7"/>
      <c r="P74" s="6"/>
      <c r="Q74" s="6" t="s">
        <v>577</v>
      </c>
      <c r="R74" s="6"/>
      <c r="S74" s="6"/>
    </row>
    <row r="75" spans="2:19" ht="13.5">
      <c r="B75" s="8" t="s">
        <v>710</v>
      </c>
      <c r="C75" s="7" t="s">
        <v>711</v>
      </c>
      <c r="D75" s="7" t="s">
        <v>533</v>
      </c>
      <c r="E75" s="7" t="s">
        <v>677</v>
      </c>
      <c r="F75" s="7" t="s">
        <v>677</v>
      </c>
      <c r="G75" s="6" t="s">
        <v>550</v>
      </c>
      <c r="H75" s="6" t="s">
        <v>550</v>
      </c>
      <c r="I75" s="6" t="s">
        <v>550</v>
      </c>
      <c r="J75" s="6" t="s">
        <v>677</v>
      </c>
      <c r="K75" s="6">
        <v>0</v>
      </c>
      <c r="L75" s="6">
        <v>15</v>
      </c>
      <c r="M75" s="6" t="s">
        <v>712</v>
      </c>
      <c r="N75" s="7"/>
      <c r="O75" s="7"/>
      <c r="P75" s="6"/>
      <c r="Q75" s="6" t="s">
        <v>577</v>
      </c>
      <c r="R75" s="6"/>
      <c r="S75" s="6"/>
    </row>
    <row r="76" spans="2:19" ht="13.5">
      <c r="B76" s="7" t="s">
        <v>715</v>
      </c>
      <c r="C76" s="7" t="s">
        <v>716</v>
      </c>
      <c r="D76" s="7" t="s">
        <v>533</v>
      </c>
      <c r="E76" s="7" t="s">
        <v>544</v>
      </c>
      <c r="F76" s="7" t="s">
        <v>544</v>
      </c>
      <c r="G76" s="6" t="s">
        <v>550</v>
      </c>
      <c r="H76" s="6" t="s">
        <v>550</v>
      </c>
      <c r="I76" s="6" t="s">
        <v>550</v>
      </c>
      <c r="J76" s="6" t="s">
        <v>544</v>
      </c>
      <c r="K76" s="6">
        <v>0</v>
      </c>
      <c r="L76" s="6">
        <v>30</v>
      </c>
      <c r="M76" s="6" t="s">
        <v>717</v>
      </c>
      <c r="N76" s="7"/>
      <c r="O76" s="7"/>
      <c r="P76" s="6"/>
      <c r="Q76" s="6" t="s">
        <v>577</v>
      </c>
      <c r="R76" s="6"/>
      <c r="S76" s="6"/>
    </row>
    <row r="77" spans="2:19" ht="13.5">
      <c r="B77" s="8" t="s">
        <v>718</v>
      </c>
      <c r="C77" s="7" t="s">
        <v>645</v>
      </c>
      <c r="D77" s="7" t="s">
        <v>533</v>
      </c>
      <c r="E77" s="7" t="s">
        <v>544</v>
      </c>
      <c r="F77" s="7" t="s">
        <v>544</v>
      </c>
      <c r="G77" s="6" t="s">
        <v>550</v>
      </c>
      <c r="H77" s="6" t="s">
        <v>550</v>
      </c>
      <c r="I77" s="6" t="s">
        <v>550</v>
      </c>
      <c r="J77" s="6" t="s">
        <v>544</v>
      </c>
      <c r="K77" s="6">
        <v>0</v>
      </c>
      <c r="L77" s="6">
        <v>5</v>
      </c>
      <c r="M77" s="6" t="s">
        <v>719</v>
      </c>
      <c r="N77" s="7"/>
      <c r="O77" s="7"/>
      <c r="P77" s="6"/>
      <c r="Q77" s="6" t="s">
        <v>577</v>
      </c>
      <c r="R77" s="6"/>
      <c r="S77" s="6"/>
    </row>
    <row r="78" spans="2:19" ht="13.5">
      <c r="B78" s="7" t="s">
        <v>720</v>
      </c>
      <c r="C78" s="7" t="s">
        <v>721</v>
      </c>
      <c r="D78" s="7" t="s">
        <v>533</v>
      </c>
      <c r="E78" s="7" t="s">
        <v>544</v>
      </c>
      <c r="F78" s="7" t="s">
        <v>544</v>
      </c>
      <c r="G78" s="6" t="s">
        <v>550</v>
      </c>
      <c r="H78" s="6" t="s">
        <v>550</v>
      </c>
      <c r="I78" s="6" t="s">
        <v>550</v>
      </c>
      <c r="J78" s="6" t="s">
        <v>544</v>
      </c>
      <c r="K78" s="6">
        <v>0</v>
      </c>
      <c r="L78" s="6">
        <v>15</v>
      </c>
      <c r="M78" s="6" t="s">
        <v>722</v>
      </c>
      <c r="N78" s="7"/>
      <c r="O78" s="7"/>
      <c r="P78" s="6"/>
      <c r="Q78" s="6" t="s">
        <v>577</v>
      </c>
      <c r="R78" s="6"/>
      <c r="S78" s="6">
        <v>1</v>
      </c>
    </row>
    <row r="79" spans="2:19" ht="13.5">
      <c r="B79" s="7" t="s">
        <v>723</v>
      </c>
      <c r="C79" s="7" t="s">
        <v>721</v>
      </c>
      <c r="D79" s="7" t="s">
        <v>533</v>
      </c>
      <c r="E79" s="7" t="s">
        <v>544</v>
      </c>
      <c r="F79" s="7" t="s">
        <v>544</v>
      </c>
      <c r="G79" s="6" t="s">
        <v>550</v>
      </c>
      <c r="H79" s="6" t="s">
        <v>550</v>
      </c>
      <c r="I79" s="6" t="s">
        <v>550</v>
      </c>
      <c r="J79" s="6" t="s">
        <v>544</v>
      </c>
      <c r="K79" s="6">
        <v>0</v>
      </c>
      <c r="L79" s="6">
        <v>5</v>
      </c>
      <c r="M79" s="6" t="s">
        <v>724</v>
      </c>
      <c r="N79" s="7"/>
      <c r="O79" s="7"/>
      <c r="P79" s="6"/>
      <c r="Q79" s="6" t="s">
        <v>577</v>
      </c>
      <c r="R79" s="6"/>
      <c r="S79" s="6">
        <v>1</v>
      </c>
    </row>
    <row r="80" spans="2:19" ht="13.5">
      <c r="B80" s="8" t="s">
        <v>725</v>
      </c>
      <c r="C80" s="7" t="s">
        <v>721</v>
      </c>
      <c r="D80" s="7" t="s">
        <v>533</v>
      </c>
      <c r="E80" s="7" t="s">
        <v>544</v>
      </c>
      <c r="F80" s="7" t="s">
        <v>544</v>
      </c>
      <c r="G80" s="6" t="s">
        <v>550</v>
      </c>
      <c r="H80" s="6" t="s">
        <v>550</v>
      </c>
      <c r="I80" s="6" t="s">
        <v>550</v>
      </c>
      <c r="J80" s="6" t="s">
        <v>544</v>
      </c>
      <c r="K80" s="6">
        <v>0</v>
      </c>
      <c r="L80" s="6">
        <v>20</v>
      </c>
      <c r="M80" s="6" t="s">
        <v>726</v>
      </c>
      <c r="N80" s="7"/>
      <c r="O80" s="7"/>
      <c r="P80" s="6"/>
      <c r="Q80" s="6" t="s">
        <v>577</v>
      </c>
      <c r="R80" s="6"/>
      <c r="S80" s="6">
        <v>1</v>
      </c>
    </row>
    <row r="81" spans="2:19" ht="13.5">
      <c r="B81" s="7"/>
      <c r="C81" s="7"/>
      <c r="D81" s="7"/>
      <c r="E81" s="7"/>
      <c r="F81" s="7"/>
      <c r="G81" s="6"/>
      <c r="H81" s="6"/>
      <c r="I81" s="6"/>
      <c r="J81" s="6"/>
      <c r="K81" s="6"/>
      <c r="L81" s="6"/>
      <c r="M81" s="6"/>
      <c r="N81" s="7"/>
      <c r="O81" s="7"/>
      <c r="P81" s="6"/>
      <c r="Q81" s="6"/>
      <c r="R81" s="6"/>
      <c r="S81" s="6"/>
    </row>
    <row r="82" spans="2:19" ht="13.5">
      <c r="B82" s="7"/>
      <c r="C82" s="7"/>
      <c r="D82" s="7"/>
      <c r="E82" s="7"/>
      <c r="F82" s="7"/>
      <c r="G82" s="6"/>
      <c r="H82" s="6"/>
      <c r="I82" s="6"/>
      <c r="J82" s="6"/>
      <c r="K82" s="6"/>
      <c r="L82" s="6"/>
      <c r="M82" s="6"/>
      <c r="N82" s="7"/>
      <c r="O82" s="7"/>
      <c r="P82" s="6"/>
      <c r="Q82" s="6"/>
      <c r="R82" s="6"/>
      <c r="S82" s="6"/>
    </row>
    <row r="83" spans="2:19" ht="13.5">
      <c r="B83" s="7"/>
      <c r="C83" s="7"/>
      <c r="D83" s="7"/>
      <c r="E83" s="7"/>
      <c r="F83" s="7"/>
      <c r="G83" s="6"/>
      <c r="H83" s="6"/>
      <c r="I83" s="6"/>
      <c r="J83" s="6"/>
      <c r="K83" s="6"/>
      <c r="L83" s="6"/>
      <c r="M83" s="6"/>
      <c r="N83" s="7"/>
      <c r="O83" s="7"/>
      <c r="P83" s="6"/>
      <c r="Q83" s="6"/>
      <c r="R83" s="6"/>
      <c r="S83" s="6"/>
    </row>
    <row r="84" spans="2:19" ht="13.5">
      <c r="B84" s="7"/>
      <c r="C84" s="7"/>
      <c r="D84" s="7"/>
      <c r="E84" s="7"/>
      <c r="F84" s="7"/>
      <c r="G84" s="6"/>
      <c r="H84" s="6"/>
      <c r="I84" s="6"/>
      <c r="J84" s="6"/>
      <c r="K84" s="6"/>
      <c r="L84" s="6"/>
      <c r="M84" s="6"/>
      <c r="N84" s="7"/>
      <c r="O84" s="7"/>
      <c r="P84" s="6"/>
      <c r="Q84" s="6"/>
      <c r="R84" s="6"/>
      <c r="S84" s="6"/>
    </row>
    <row r="85" spans="2:19" ht="13.5">
      <c r="B85" s="7"/>
      <c r="C85" s="7"/>
      <c r="D85" s="7"/>
      <c r="E85" s="7"/>
      <c r="F85" s="7"/>
      <c r="G85" s="6"/>
      <c r="H85" s="6"/>
      <c r="I85" s="6"/>
      <c r="J85" s="6"/>
      <c r="K85" s="6"/>
      <c r="L85" s="6"/>
      <c r="M85" s="6"/>
      <c r="N85" s="7"/>
      <c r="O85" s="7"/>
      <c r="P85" s="6"/>
      <c r="Q85" s="6"/>
      <c r="R85" s="6"/>
      <c r="S85" s="6"/>
    </row>
    <row r="86" spans="2:19" ht="72" customHeight="1">
      <c r="B86" s="7"/>
      <c r="C86" s="7"/>
      <c r="D86" s="7"/>
      <c r="E86" s="7"/>
      <c r="F86" s="7"/>
      <c r="G86" s="6"/>
      <c r="H86" s="6"/>
      <c r="I86" s="6"/>
      <c r="J86" s="6"/>
      <c r="K86" s="6"/>
      <c r="L86" s="6"/>
      <c r="M86" s="6"/>
      <c r="N86" s="7"/>
      <c r="O86" s="7"/>
      <c r="P86" s="6"/>
      <c r="Q86" s="6"/>
      <c r="R86" s="6"/>
      <c r="S86" s="6"/>
    </row>
    <row r="87" spans="2:19" ht="13.5">
      <c r="B87" s="7"/>
      <c r="C87" s="7"/>
      <c r="D87" s="7"/>
      <c r="E87" s="7"/>
      <c r="F87" s="7"/>
      <c r="G87" s="6"/>
      <c r="H87" s="6"/>
      <c r="I87" s="6"/>
      <c r="J87" s="6"/>
      <c r="K87" s="6"/>
      <c r="L87" s="6"/>
      <c r="M87" s="6"/>
      <c r="N87" s="7"/>
      <c r="O87" s="7"/>
      <c r="P87" s="6"/>
      <c r="Q87" s="6"/>
      <c r="R87" s="6"/>
      <c r="S87" s="6"/>
    </row>
    <row r="88" spans="2:19" ht="13.5">
      <c r="B88" s="7"/>
      <c r="C88" s="7"/>
      <c r="D88" s="7"/>
      <c r="E88" s="7"/>
      <c r="F88" s="7"/>
      <c r="G88" s="6"/>
      <c r="H88" s="6"/>
      <c r="I88" s="6"/>
      <c r="J88" s="6"/>
      <c r="K88" s="6"/>
      <c r="L88" s="6"/>
      <c r="M88" s="6"/>
      <c r="N88" s="7"/>
      <c r="O88" s="7"/>
      <c r="P88" s="6"/>
      <c r="Q88" s="6"/>
      <c r="R88" s="6"/>
      <c r="S88" s="6"/>
    </row>
    <row r="89" spans="2:19" ht="13.5">
      <c r="B89" s="7"/>
      <c r="C89" s="7"/>
      <c r="D89" s="7"/>
      <c r="E89" s="7"/>
      <c r="F89" s="7"/>
      <c r="G89" s="6"/>
      <c r="H89" s="7"/>
      <c r="I89" s="7"/>
      <c r="J89" s="6"/>
      <c r="K89" s="6"/>
      <c r="L89" s="6"/>
      <c r="M89" s="6"/>
      <c r="N89" s="7"/>
      <c r="O89" s="7"/>
      <c r="P89" s="6"/>
      <c r="Q89" s="6"/>
      <c r="R89" s="6"/>
      <c r="S89" s="6"/>
    </row>
    <row r="90" spans="2:19" ht="13.5">
      <c r="B90" s="7"/>
      <c r="C90" s="7"/>
      <c r="D90" s="7"/>
      <c r="E90" s="7"/>
      <c r="F90" s="7"/>
      <c r="G90" s="6"/>
      <c r="H90" s="7"/>
      <c r="I90" s="7"/>
      <c r="J90" s="6"/>
      <c r="K90" s="6"/>
      <c r="L90" s="6"/>
      <c r="M90" s="6"/>
      <c r="N90" s="7"/>
      <c r="O90" s="7"/>
      <c r="P90" s="6"/>
      <c r="Q90" s="6"/>
      <c r="R90" s="6"/>
      <c r="S90" s="6"/>
    </row>
    <row r="91" spans="2:19" ht="13.5">
      <c r="B91" s="7"/>
      <c r="C91" s="7"/>
      <c r="D91" s="7"/>
      <c r="E91" s="7"/>
      <c r="F91" s="7"/>
      <c r="G91" s="6"/>
      <c r="H91" s="7"/>
      <c r="I91" s="7"/>
      <c r="J91" s="6"/>
      <c r="K91" s="6"/>
      <c r="L91" s="6"/>
      <c r="M91" s="6"/>
      <c r="N91" s="7"/>
      <c r="O91" s="7"/>
      <c r="P91" s="6"/>
      <c r="Q91" s="6"/>
      <c r="R91" s="6"/>
      <c r="S91" s="6"/>
    </row>
    <row r="92" spans="2:19" ht="13.5">
      <c r="B92" s="7"/>
      <c r="C92" s="7"/>
      <c r="D92" s="7"/>
      <c r="E92" s="7"/>
      <c r="F92" s="7"/>
      <c r="G92" s="6"/>
      <c r="H92" s="7"/>
      <c r="I92" s="7"/>
      <c r="J92" s="6"/>
      <c r="K92" s="6"/>
      <c r="L92" s="6"/>
      <c r="M92" s="6"/>
      <c r="N92" s="7"/>
      <c r="O92" s="7"/>
      <c r="P92" s="6"/>
      <c r="Q92" s="6"/>
      <c r="R92" s="6"/>
      <c r="S92" s="6"/>
    </row>
    <row r="93" spans="2:19" ht="13.5">
      <c r="B93" s="7"/>
      <c r="C93" s="7"/>
      <c r="D93" s="7"/>
      <c r="E93" s="7"/>
      <c r="F93" s="7"/>
      <c r="G93" s="6"/>
      <c r="H93" s="7"/>
      <c r="I93" s="7"/>
      <c r="J93" s="6"/>
      <c r="K93" s="6"/>
      <c r="L93" s="6"/>
      <c r="M93" s="6"/>
      <c r="N93" s="7"/>
      <c r="O93" s="7"/>
      <c r="P93" s="6"/>
      <c r="Q93" s="6"/>
      <c r="R93" s="6"/>
      <c r="S93" s="6"/>
    </row>
    <row r="94" spans="2:19" ht="13.5">
      <c r="B94" s="7"/>
      <c r="C94" s="7"/>
      <c r="D94" s="7"/>
      <c r="E94" s="7"/>
      <c r="F94" s="7"/>
      <c r="G94" s="6"/>
      <c r="H94" s="7"/>
      <c r="I94" s="7"/>
      <c r="J94" s="6"/>
      <c r="K94" s="6"/>
      <c r="L94" s="6"/>
      <c r="M94" s="6"/>
      <c r="N94" s="7"/>
      <c r="O94" s="7"/>
      <c r="P94" s="6"/>
      <c r="Q94" s="6"/>
      <c r="R94" s="6"/>
      <c r="S94" s="6"/>
    </row>
    <row r="95" spans="2:19" ht="13.5">
      <c r="B95" s="7"/>
      <c r="C95" s="7"/>
      <c r="D95" s="7"/>
      <c r="E95" s="7"/>
      <c r="F95" s="7"/>
      <c r="G95" s="6"/>
      <c r="H95" s="7"/>
      <c r="I95" s="7"/>
      <c r="J95" s="6"/>
      <c r="K95" s="6"/>
      <c r="L95" s="6"/>
      <c r="M95" s="6"/>
      <c r="N95" s="7"/>
      <c r="O95" s="7"/>
      <c r="P95" s="6"/>
      <c r="Q95" s="6"/>
      <c r="R95" s="6"/>
      <c r="S95" s="6"/>
    </row>
    <row r="96" spans="2:19" ht="13.5">
      <c r="B96" s="7"/>
      <c r="C96" s="7"/>
      <c r="D96" s="7"/>
      <c r="E96" s="7"/>
      <c r="F96" s="7"/>
      <c r="G96" s="6"/>
      <c r="H96" s="7"/>
      <c r="I96" s="7"/>
      <c r="J96" s="6"/>
      <c r="K96" s="6"/>
      <c r="L96" s="6"/>
      <c r="M96" s="6"/>
      <c r="N96" s="7"/>
      <c r="O96" s="7"/>
      <c r="P96" s="6"/>
      <c r="Q96" s="6"/>
      <c r="R96" s="6"/>
      <c r="S96" s="6"/>
    </row>
    <row r="97" spans="2:19" ht="13.5">
      <c r="B97" s="7"/>
      <c r="C97" s="7"/>
      <c r="D97" s="7"/>
      <c r="E97" s="7"/>
      <c r="F97" s="7"/>
      <c r="G97" s="6"/>
      <c r="H97" s="7"/>
      <c r="I97" s="7"/>
      <c r="J97" s="6"/>
      <c r="K97" s="6"/>
      <c r="L97" s="6"/>
      <c r="M97" s="6"/>
      <c r="N97" s="7"/>
      <c r="O97" s="7"/>
      <c r="P97" s="6"/>
      <c r="Q97" s="6"/>
      <c r="R97" s="6"/>
      <c r="S97" s="6"/>
    </row>
    <row r="98" spans="2:19" ht="13.5">
      <c r="B98" s="7"/>
      <c r="C98" s="7"/>
      <c r="D98" s="7"/>
      <c r="E98" s="7"/>
      <c r="F98" s="7"/>
      <c r="G98" s="6"/>
      <c r="H98" s="7"/>
      <c r="I98" s="7"/>
      <c r="J98" s="6"/>
      <c r="K98" s="6"/>
      <c r="L98" s="6"/>
      <c r="M98" s="6"/>
      <c r="N98" s="7"/>
      <c r="O98" s="7"/>
      <c r="P98" s="6"/>
      <c r="Q98" s="6"/>
      <c r="R98" s="6"/>
      <c r="S98" s="6"/>
    </row>
    <row r="99" spans="2:19" ht="13.5">
      <c r="B99" s="7"/>
      <c r="C99" s="7"/>
      <c r="D99" s="7"/>
      <c r="E99" s="7"/>
      <c r="F99" s="7"/>
      <c r="G99" s="6"/>
      <c r="H99" s="7"/>
      <c r="I99" s="7"/>
      <c r="J99" s="6"/>
      <c r="K99" s="6"/>
      <c r="L99" s="6"/>
      <c r="M99" s="6"/>
      <c r="N99" s="7"/>
      <c r="O99" s="7"/>
      <c r="P99" s="6"/>
      <c r="Q99" s="6"/>
      <c r="R99" s="6"/>
      <c r="S99" s="6"/>
    </row>
    <row r="100" spans="2:19" ht="13.5">
      <c r="B100" s="7"/>
      <c r="C100" s="7"/>
      <c r="D100" s="7"/>
      <c r="E100" s="7"/>
      <c r="F100" s="7"/>
      <c r="G100" s="6"/>
      <c r="H100" s="7"/>
      <c r="I100" s="7"/>
      <c r="J100" s="6"/>
      <c r="K100" s="6"/>
      <c r="L100" s="6"/>
      <c r="M100" s="6"/>
      <c r="N100" s="7"/>
      <c r="O100" s="7"/>
      <c r="P100" s="6"/>
      <c r="Q100" s="6"/>
      <c r="R100" s="6"/>
      <c r="S100" s="6"/>
    </row>
    <row r="101" spans="2:19" ht="13.5">
      <c r="B101" s="7"/>
      <c r="C101" s="7"/>
      <c r="D101" s="7"/>
      <c r="E101" s="7"/>
      <c r="F101" s="7"/>
      <c r="G101" s="6"/>
      <c r="H101" s="7"/>
      <c r="I101" s="7"/>
      <c r="J101" s="6"/>
      <c r="K101" s="6"/>
      <c r="L101" s="6"/>
      <c r="M101" s="6"/>
      <c r="N101" s="7"/>
      <c r="O101" s="7"/>
      <c r="P101" s="6"/>
      <c r="Q101" s="6"/>
      <c r="R101" s="6"/>
      <c r="S101" s="6"/>
    </row>
    <row r="102" spans="2:19" ht="13.5">
      <c r="B102" s="7"/>
      <c r="C102" s="7"/>
      <c r="D102" s="7"/>
      <c r="E102" s="7"/>
      <c r="F102" s="7"/>
      <c r="G102" s="6"/>
      <c r="H102" s="7"/>
      <c r="I102" s="7"/>
      <c r="J102" s="6"/>
      <c r="K102" s="6"/>
      <c r="L102" s="6"/>
      <c r="M102" s="6"/>
      <c r="N102" s="7"/>
      <c r="O102" s="7"/>
      <c r="P102" s="6"/>
      <c r="Q102" s="6"/>
      <c r="R102" s="6"/>
      <c r="S102" s="6"/>
    </row>
    <row r="103" spans="2:19" ht="13.5">
      <c r="B103" s="7"/>
      <c r="C103" s="7"/>
      <c r="D103" s="7"/>
      <c r="E103" s="7"/>
      <c r="F103" s="7"/>
      <c r="G103" s="6"/>
      <c r="H103" s="7"/>
      <c r="I103" s="7"/>
      <c r="J103" s="6"/>
      <c r="K103" s="6"/>
      <c r="L103" s="6"/>
      <c r="M103" s="6"/>
      <c r="N103" s="7"/>
      <c r="O103" s="7"/>
      <c r="P103" s="6"/>
      <c r="Q103" s="6"/>
      <c r="R103" s="6"/>
      <c r="S103" s="6"/>
    </row>
    <row r="104" spans="2:19" ht="13.5">
      <c r="B104" s="7"/>
      <c r="C104" s="7"/>
      <c r="D104" s="7"/>
      <c r="E104" s="7"/>
      <c r="F104" s="7"/>
      <c r="G104" s="6"/>
      <c r="H104" s="7"/>
      <c r="I104" s="7"/>
      <c r="J104" s="6"/>
      <c r="K104" s="6"/>
      <c r="L104" s="6"/>
      <c r="M104" s="6"/>
      <c r="N104" s="7"/>
      <c r="O104" s="7"/>
      <c r="P104" s="6"/>
      <c r="Q104" s="6"/>
      <c r="R104" s="6"/>
      <c r="S104" s="6"/>
    </row>
    <row r="105" spans="2:19" ht="13.5">
      <c r="B105" s="7"/>
      <c r="C105" s="7"/>
      <c r="D105" s="7"/>
      <c r="E105" s="7"/>
      <c r="F105" s="7"/>
      <c r="G105" s="6"/>
      <c r="H105" s="7"/>
      <c r="I105" s="7"/>
      <c r="J105" s="6"/>
      <c r="K105" s="6"/>
      <c r="L105" s="6"/>
      <c r="M105" s="6"/>
      <c r="N105" s="7"/>
      <c r="O105" s="7"/>
      <c r="P105" s="6"/>
      <c r="Q105" s="6"/>
      <c r="R105" s="6"/>
      <c r="S105" s="6"/>
    </row>
    <row r="106" spans="2:19" ht="13.5">
      <c r="B106" s="7"/>
      <c r="C106" s="7"/>
      <c r="D106" s="7"/>
      <c r="E106" s="7"/>
      <c r="F106" s="7"/>
      <c r="G106" s="6"/>
      <c r="H106" s="7"/>
      <c r="I106" s="7"/>
      <c r="J106" s="6"/>
      <c r="K106" s="6"/>
      <c r="L106" s="6"/>
      <c r="M106" s="6"/>
      <c r="N106" s="7"/>
      <c r="O106" s="7"/>
      <c r="P106" s="6"/>
      <c r="Q106" s="6"/>
      <c r="R106" s="6"/>
      <c r="S106" s="6"/>
    </row>
    <row r="107" spans="2:19" ht="13.5">
      <c r="B107" s="7"/>
      <c r="C107" s="7"/>
      <c r="D107" s="7"/>
      <c r="E107" s="7"/>
      <c r="F107" s="7"/>
      <c r="G107" s="6"/>
      <c r="H107" s="7"/>
      <c r="I107" s="7"/>
      <c r="J107" s="6"/>
      <c r="K107" s="6"/>
      <c r="L107" s="6"/>
      <c r="M107" s="6"/>
      <c r="N107" s="7"/>
      <c r="O107" s="7"/>
      <c r="P107" s="6"/>
      <c r="Q107" s="6"/>
      <c r="R107" s="6"/>
      <c r="S107" s="6"/>
    </row>
    <row r="108" spans="2:19" ht="13.5">
      <c r="B108" s="7"/>
      <c r="C108" s="7"/>
      <c r="D108" s="7"/>
      <c r="E108" s="7"/>
      <c r="F108" s="7"/>
      <c r="G108" s="6"/>
      <c r="H108" s="7"/>
      <c r="I108" s="7"/>
      <c r="J108" s="6"/>
      <c r="K108" s="6"/>
      <c r="L108" s="6"/>
      <c r="M108" s="6"/>
      <c r="N108" s="7"/>
      <c r="O108" s="7"/>
      <c r="P108" s="6"/>
      <c r="Q108" s="6"/>
      <c r="R108" s="6"/>
      <c r="S108" s="6"/>
    </row>
    <row r="109" spans="2:19" ht="13.5">
      <c r="B109" s="7"/>
      <c r="C109" s="7"/>
      <c r="D109" s="7"/>
      <c r="E109" s="7"/>
      <c r="F109" s="7"/>
      <c r="G109" s="6"/>
      <c r="H109" s="7"/>
      <c r="I109" s="7"/>
      <c r="J109" s="6"/>
      <c r="K109" s="6"/>
      <c r="L109" s="6"/>
      <c r="M109" s="6"/>
      <c r="N109" s="7"/>
      <c r="O109" s="7"/>
      <c r="P109" s="6"/>
      <c r="Q109" s="6"/>
      <c r="R109" s="6"/>
      <c r="S109" s="6"/>
    </row>
    <row r="110" spans="2:19" ht="13.5">
      <c r="B110" s="7"/>
      <c r="C110" s="7"/>
      <c r="D110" s="7"/>
      <c r="E110" s="7"/>
      <c r="F110" s="7"/>
      <c r="G110" s="6"/>
      <c r="H110" s="7"/>
      <c r="I110" s="7"/>
      <c r="J110" s="6"/>
      <c r="K110" s="6"/>
      <c r="L110" s="6"/>
      <c r="M110" s="6"/>
      <c r="N110" s="7"/>
      <c r="O110" s="7"/>
      <c r="P110" s="6"/>
      <c r="Q110" s="6"/>
      <c r="R110" s="6"/>
      <c r="S110" s="6"/>
    </row>
    <row r="111" spans="2:19" ht="13.5">
      <c r="B111" s="7"/>
      <c r="C111" s="7"/>
      <c r="D111" s="7"/>
      <c r="E111" s="7"/>
      <c r="F111" s="7"/>
      <c r="G111" s="6"/>
      <c r="H111" s="7"/>
      <c r="I111" s="7"/>
      <c r="J111" s="6"/>
      <c r="K111" s="6"/>
      <c r="L111" s="6"/>
      <c r="M111" s="6"/>
      <c r="N111" s="7"/>
      <c r="O111" s="7"/>
      <c r="P111" s="6"/>
      <c r="Q111" s="6"/>
      <c r="R111" s="6"/>
      <c r="S111" s="6"/>
    </row>
    <row r="112" spans="2:19" ht="13.5">
      <c r="B112" s="7"/>
      <c r="C112" s="7"/>
      <c r="D112" s="7"/>
      <c r="E112" s="7"/>
      <c r="F112" s="7"/>
      <c r="G112" s="6"/>
      <c r="H112" s="7"/>
      <c r="I112" s="7"/>
      <c r="J112" s="6"/>
      <c r="K112" s="6"/>
      <c r="L112" s="6"/>
      <c r="M112" s="6"/>
      <c r="N112" s="7"/>
      <c r="O112" s="7"/>
      <c r="P112" s="6"/>
      <c r="Q112" s="6"/>
      <c r="R112" s="6"/>
      <c r="S112" s="6"/>
    </row>
    <row r="113" spans="2:13" ht="13.5">
      <c r="B113" s="7"/>
      <c r="C113" s="7"/>
      <c r="D113" s="7"/>
      <c r="E113" s="7"/>
      <c r="F113" s="7"/>
      <c r="G113" s="6"/>
      <c r="H113" s="7"/>
      <c r="I113" s="7"/>
      <c r="J113" s="6"/>
      <c r="K113" s="6"/>
      <c r="L113" s="6"/>
      <c r="M113" s="6"/>
    </row>
  </sheetData>
  <sheetProtection sheet="1" objects="1" scenarios="1"/>
  <autoFilter ref="B2:M79"/>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11">
    <tabColor indexed="10"/>
  </sheetPr>
  <dimension ref="B1:D19"/>
  <sheetViews>
    <sheetView zoomScaleSheetLayoutView="100" workbookViewId="0" topLeftCell="A1">
      <selection activeCell="B54" sqref="B54:L54"/>
    </sheetView>
  </sheetViews>
  <sheetFormatPr defaultColWidth="9.00390625" defaultRowHeight="13.5"/>
  <cols>
    <col min="1" max="1" width="4.375" style="0" customWidth="1"/>
    <col min="2" max="2" width="9.00390625" style="1" customWidth="1"/>
    <col min="4" max="4" width="94.625" style="0" customWidth="1"/>
  </cols>
  <sheetData>
    <row r="1" spans="2:4" ht="13.5">
      <c r="B1" s="1">
        <v>1</v>
      </c>
      <c r="C1">
        <v>2</v>
      </c>
      <c r="D1">
        <v>3</v>
      </c>
    </row>
    <row r="2" spans="2:4" ht="13.5">
      <c r="B2" s="2" t="s">
        <v>432</v>
      </c>
      <c r="C2" s="3" t="s">
        <v>433</v>
      </c>
      <c r="D2" s="3" t="s">
        <v>434</v>
      </c>
    </row>
    <row r="3" spans="2:4" ht="13.5">
      <c r="B3" s="2" t="s">
        <v>435</v>
      </c>
      <c r="C3" s="2">
        <v>0</v>
      </c>
      <c r="D3" s="2" t="s">
        <v>436</v>
      </c>
    </row>
    <row r="4" spans="2:4" ht="13.5">
      <c r="B4" s="2" t="s">
        <v>437</v>
      </c>
      <c r="C4" s="2">
        <v>5</v>
      </c>
      <c r="D4" s="2" t="s">
        <v>92</v>
      </c>
    </row>
    <row r="5" spans="2:4" ht="39.75" customHeight="1">
      <c r="B5" s="2" t="s">
        <v>439</v>
      </c>
      <c r="C5" s="2">
        <v>5</v>
      </c>
      <c r="D5" s="4" t="s">
        <v>93</v>
      </c>
    </row>
    <row r="6" spans="2:4" ht="13.5">
      <c r="B6" s="2" t="s">
        <v>441</v>
      </c>
      <c r="C6" s="2">
        <v>10</v>
      </c>
      <c r="D6" s="2" t="s">
        <v>94</v>
      </c>
    </row>
    <row r="7" spans="2:4" ht="13.5">
      <c r="B7" s="2" t="s">
        <v>443</v>
      </c>
      <c r="C7" s="2">
        <v>10</v>
      </c>
      <c r="D7" s="2" t="s">
        <v>444</v>
      </c>
    </row>
    <row r="8" spans="2:4" ht="49.5" customHeight="1">
      <c r="B8" s="2" t="s">
        <v>445</v>
      </c>
      <c r="C8" s="2">
        <v>15</v>
      </c>
      <c r="D8" s="4" t="s">
        <v>446</v>
      </c>
    </row>
    <row r="9" spans="2:4" ht="13.5">
      <c r="B9" s="2" t="s">
        <v>447</v>
      </c>
      <c r="C9" s="2">
        <v>20</v>
      </c>
      <c r="D9" s="2" t="s">
        <v>448</v>
      </c>
    </row>
    <row r="10" spans="2:4" ht="13.5">
      <c r="B10" s="2" t="s">
        <v>449</v>
      </c>
      <c r="C10" s="2">
        <v>20</v>
      </c>
      <c r="D10" s="2" t="s">
        <v>450</v>
      </c>
    </row>
    <row r="11" spans="2:4" ht="13.5">
      <c r="B11" s="2" t="s">
        <v>451</v>
      </c>
      <c r="C11" s="2">
        <v>40</v>
      </c>
      <c r="D11" s="2" t="s">
        <v>452</v>
      </c>
    </row>
    <row r="12" spans="2:4" ht="13.5">
      <c r="B12" s="2" t="s">
        <v>453</v>
      </c>
      <c r="C12" s="2">
        <v>40</v>
      </c>
      <c r="D12" s="2" t="s">
        <v>454</v>
      </c>
    </row>
    <row r="13" spans="2:4" ht="13.5">
      <c r="B13" s="2"/>
      <c r="C13" s="5"/>
      <c r="D13" s="5"/>
    </row>
    <row r="14" spans="2:4" ht="13.5">
      <c r="B14" s="2"/>
      <c r="C14" s="5"/>
      <c r="D14" s="5"/>
    </row>
    <row r="15" spans="2:4" ht="13.5">
      <c r="B15" s="2"/>
      <c r="C15" s="5"/>
      <c r="D15" s="5"/>
    </row>
    <row r="16" spans="2:4" ht="13.5">
      <c r="B16" s="2"/>
      <c r="C16" s="5"/>
      <c r="D16" s="5"/>
    </row>
    <row r="17" spans="2:4" ht="13.5">
      <c r="B17" s="2"/>
      <c r="C17" s="5"/>
      <c r="D17" s="5"/>
    </row>
    <row r="18" spans="2:4" ht="13.5">
      <c r="B18" s="2"/>
      <c r="C18" s="5"/>
      <c r="D18" s="5"/>
    </row>
    <row r="19" spans="2:4" ht="13.5">
      <c r="B19" s="2"/>
      <c r="C19" s="5"/>
      <c r="D19" s="5"/>
    </row>
  </sheetData>
  <sheetProtection sheet="1" objects="1" scenarios="1"/>
  <autoFilter ref="B2:D2"/>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13">
    <tabColor indexed="10"/>
  </sheetPr>
  <dimension ref="B1:J111"/>
  <sheetViews>
    <sheetView zoomScaleSheetLayoutView="100" workbookViewId="0" topLeftCell="A1">
      <selection activeCell="B54" sqref="B54:L54"/>
    </sheetView>
  </sheetViews>
  <sheetFormatPr defaultColWidth="9.00390625" defaultRowHeight="13.5"/>
  <cols>
    <col min="2" max="2" width="17.375" style="0" customWidth="1"/>
    <col min="3" max="3" width="10.375" style="0" customWidth="1"/>
    <col min="5" max="5" width="61.875" style="0" customWidth="1"/>
    <col min="6" max="6" width="9.50390625" style="0" bestFit="1" customWidth="1"/>
  </cols>
  <sheetData>
    <row r="1" spans="8:10" ht="13.5">
      <c r="H1">
        <v>7</v>
      </c>
      <c r="I1">
        <v>8</v>
      </c>
      <c r="J1">
        <v>9</v>
      </c>
    </row>
    <row r="2" spans="2:10" ht="13.5">
      <c r="B2" s="7" t="s">
        <v>432</v>
      </c>
      <c r="C2" s="7" t="s">
        <v>727</v>
      </c>
      <c r="D2" s="7" t="s">
        <v>728</v>
      </c>
      <c r="E2" s="7" t="s">
        <v>729</v>
      </c>
      <c r="F2" s="6" t="s">
        <v>463</v>
      </c>
      <c r="G2" s="6" t="s">
        <v>464</v>
      </c>
      <c r="H2" s="117" t="s">
        <v>704</v>
      </c>
      <c r="I2" s="117" t="s">
        <v>692</v>
      </c>
      <c r="J2" s="117" t="s">
        <v>698</v>
      </c>
    </row>
    <row r="3" spans="2:7" ht="13.5">
      <c r="B3" s="7" t="s">
        <v>730</v>
      </c>
      <c r="C3" s="7" t="s">
        <v>731</v>
      </c>
      <c r="D3" s="7"/>
      <c r="E3" s="12" t="s">
        <v>732</v>
      </c>
      <c r="F3" s="6"/>
      <c r="G3" s="6">
        <v>20</v>
      </c>
    </row>
    <row r="4" spans="2:7" ht="13.5">
      <c r="B4" s="7" t="s">
        <v>733</v>
      </c>
      <c r="C4" s="7" t="s">
        <v>731</v>
      </c>
      <c r="D4" s="7"/>
      <c r="E4" s="12" t="s">
        <v>734</v>
      </c>
      <c r="F4" s="6"/>
      <c r="G4" s="6">
        <v>-10</v>
      </c>
    </row>
    <row r="5" spans="2:10" ht="13.5">
      <c r="B5" s="7" t="s">
        <v>735</v>
      </c>
      <c r="C5" s="7" t="s">
        <v>736</v>
      </c>
      <c r="D5" s="7"/>
      <c r="E5" s="12" t="s">
        <v>95</v>
      </c>
      <c r="F5" s="6"/>
      <c r="G5" s="6">
        <v>20</v>
      </c>
      <c r="J5">
        <v>2</v>
      </c>
    </row>
    <row r="6" spans="2:7" ht="13.5">
      <c r="B6" s="7" t="s">
        <v>738</v>
      </c>
      <c r="C6" s="7" t="s">
        <v>736</v>
      </c>
      <c r="D6" s="7">
        <v>1</v>
      </c>
      <c r="E6" s="12" t="s">
        <v>739</v>
      </c>
      <c r="F6" s="6"/>
      <c r="G6" s="6">
        <v>20</v>
      </c>
    </row>
    <row r="7" spans="2:7" ht="13.5">
      <c r="B7" s="7" t="s">
        <v>740</v>
      </c>
      <c r="C7" s="7" t="s">
        <v>736</v>
      </c>
      <c r="D7" s="7"/>
      <c r="E7" s="12" t="s">
        <v>741</v>
      </c>
      <c r="F7" s="6"/>
      <c r="G7" s="6">
        <v>20</v>
      </c>
    </row>
    <row r="8" spans="2:7" ht="13.5">
      <c r="B8" s="7" t="s">
        <v>742</v>
      </c>
      <c r="C8" s="7" t="s">
        <v>731</v>
      </c>
      <c r="D8" s="7"/>
      <c r="E8" s="12" t="s">
        <v>86</v>
      </c>
      <c r="F8" s="6"/>
      <c r="G8" s="6">
        <v>5</v>
      </c>
    </row>
    <row r="9" spans="2:7" ht="13.5">
      <c r="B9" s="7" t="s">
        <v>744</v>
      </c>
      <c r="C9" s="7" t="s">
        <v>548</v>
      </c>
      <c r="D9" s="7">
        <v>1</v>
      </c>
      <c r="E9" s="12" t="s">
        <v>745</v>
      </c>
      <c r="F9" s="6"/>
      <c r="G9" s="6">
        <v>30</v>
      </c>
    </row>
    <row r="10" spans="2:10" ht="13.5">
      <c r="B10" s="7" t="s">
        <v>746</v>
      </c>
      <c r="C10" s="7" t="s">
        <v>736</v>
      </c>
      <c r="D10" s="7">
        <v>1</v>
      </c>
      <c r="E10" s="12" t="s">
        <v>747</v>
      </c>
      <c r="F10" s="6"/>
      <c r="G10" s="6">
        <v>20</v>
      </c>
      <c r="J10">
        <v>2</v>
      </c>
    </row>
    <row r="11" spans="2:8" ht="90">
      <c r="B11" s="7" t="s">
        <v>748</v>
      </c>
      <c r="C11" s="7" t="s">
        <v>548</v>
      </c>
      <c r="D11" s="7"/>
      <c r="E11" s="13" t="s">
        <v>96</v>
      </c>
      <c r="F11" s="6"/>
      <c r="G11" s="6">
        <v>10</v>
      </c>
      <c r="H11">
        <v>2</v>
      </c>
    </row>
    <row r="12" spans="2:8" ht="13.5">
      <c r="B12" s="7" t="s">
        <v>750</v>
      </c>
      <c r="C12" s="7" t="s">
        <v>548</v>
      </c>
      <c r="D12" s="7"/>
      <c r="E12" s="12" t="s">
        <v>751</v>
      </c>
      <c r="F12" s="6"/>
      <c r="G12" s="6">
        <v>10</v>
      </c>
      <c r="H12">
        <v>3</v>
      </c>
    </row>
    <row r="13" spans="2:8" ht="78.75">
      <c r="B13" s="7" t="s">
        <v>752</v>
      </c>
      <c r="C13" s="7" t="s">
        <v>548</v>
      </c>
      <c r="D13" s="7"/>
      <c r="E13" s="13" t="s">
        <v>97</v>
      </c>
      <c r="F13" s="6"/>
      <c r="G13" s="6">
        <v>10</v>
      </c>
      <c r="H13">
        <v>2</v>
      </c>
    </row>
    <row r="14" spans="2:7" ht="13.5">
      <c r="B14" s="7" t="s">
        <v>754</v>
      </c>
      <c r="C14" s="7" t="s">
        <v>755</v>
      </c>
      <c r="D14" s="7">
        <v>1</v>
      </c>
      <c r="E14" s="12" t="s">
        <v>756</v>
      </c>
      <c r="F14" s="6"/>
      <c r="G14" s="6">
        <v>40</v>
      </c>
    </row>
    <row r="15" spans="2:7" ht="13.5">
      <c r="B15" s="7" t="s">
        <v>757</v>
      </c>
      <c r="C15" s="7" t="s">
        <v>731</v>
      </c>
      <c r="D15" s="7">
        <v>1</v>
      </c>
      <c r="E15" s="12" t="s">
        <v>758</v>
      </c>
      <c r="F15" s="6"/>
      <c r="G15" s="6">
        <v>30</v>
      </c>
    </row>
    <row r="16" spans="2:8" ht="108.75" customHeight="1">
      <c r="B16" s="7" t="s">
        <v>759</v>
      </c>
      <c r="C16" s="7" t="s">
        <v>731</v>
      </c>
      <c r="D16" s="7">
        <v>1</v>
      </c>
      <c r="E16" s="13" t="s">
        <v>98</v>
      </c>
      <c r="F16" s="6"/>
      <c r="G16" s="6">
        <v>60</v>
      </c>
      <c r="H16">
        <v>3</v>
      </c>
    </row>
    <row r="17" spans="2:7" ht="13.5">
      <c r="B17" s="7" t="s">
        <v>761</v>
      </c>
      <c r="C17" s="7" t="s">
        <v>731</v>
      </c>
      <c r="D17" s="7"/>
      <c r="E17" s="12" t="s">
        <v>762</v>
      </c>
      <c r="F17" s="6"/>
      <c r="G17" s="6">
        <v>30</v>
      </c>
    </row>
    <row r="18" spans="2:7" ht="13.5">
      <c r="B18" s="7" t="s">
        <v>763</v>
      </c>
      <c r="C18" s="7" t="s">
        <v>736</v>
      </c>
      <c r="D18" s="7"/>
      <c r="E18" s="12" t="s">
        <v>764</v>
      </c>
      <c r="F18" s="6"/>
      <c r="G18" s="6">
        <v>10</v>
      </c>
    </row>
    <row r="19" spans="2:7" ht="13.5">
      <c r="B19" s="7" t="s">
        <v>765</v>
      </c>
      <c r="C19" s="7" t="s">
        <v>766</v>
      </c>
      <c r="D19" s="7"/>
      <c r="E19" s="12" t="s">
        <v>767</v>
      </c>
      <c r="F19" s="6"/>
      <c r="G19" s="6">
        <v>10</v>
      </c>
    </row>
    <row r="20" spans="2:8" ht="13.5">
      <c r="B20" s="7" t="s">
        <v>768</v>
      </c>
      <c r="C20" s="7" t="s">
        <v>548</v>
      </c>
      <c r="D20" s="7">
        <v>1</v>
      </c>
      <c r="E20" s="12" t="s">
        <v>99</v>
      </c>
      <c r="F20" s="6"/>
      <c r="G20" s="6">
        <v>20</v>
      </c>
      <c r="H20">
        <v>2</v>
      </c>
    </row>
    <row r="21" spans="2:7" ht="13.5">
      <c r="B21" s="7" t="s">
        <v>770</v>
      </c>
      <c r="C21" s="7" t="s">
        <v>731</v>
      </c>
      <c r="D21" s="7"/>
      <c r="E21" s="12" t="s">
        <v>771</v>
      </c>
      <c r="F21" s="6"/>
      <c r="G21" s="6">
        <v>60</v>
      </c>
    </row>
    <row r="22" spans="2:7" ht="13.5">
      <c r="B22" s="7" t="s">
        <v>772</v>
      </c>
      <c r="C22" s="7" t="s">
        <v>766</v>
      </c>
      <c r="D22" s="7"/>
      <c r="E22" s="12" t="s">
        <v>773</v>
      </c>
      <c r="F22" s="6"/>
      <c r="G22" s="6">
        <v>10</v>
      </c>
    </row>
    <row r="23" spans="2:7" ht="13.5">
      <c r="B23" s="7" t="s">
        <v>774</v>
      </c>
      <c r="C23" s="7" t="s">
        <v>736</v>
      </c>
      <c r="D23" s="7"/>
      <c r="E23" s="12" t="s">
        <v>775</v>
      </c>
      <c r="F23" s="6">
        <v>1</v>
      </c>
      <c r="G23" s="6">
        <v>30</v>
      </c>
    </row>
    <row r="24" spans="2:7" ht="13.5">
      <c r="B24" s="7" t="s">
        <v>776</v>
      </c>
      <c r="C24" s="7" t="s">
        <v>548</v>
      </c>
      <c r="D24" s="7"/>
      <c r="E24" s="12" t="s">
        <v>777</v>
      </c>
      <c r="F24" s="6"/>
      <c r="G24" s="6">
        <v>30</v>
      </c>
    </row>
    <row r="25" spans="2:8" ht="67.5">
      <c r="B25" s="7" t="s">
        <v>778</v>
      </c>
      <c r="C25" s="7" t="s">
        <v>779</v>
      </c>
      <c r="D25" s="7"/>
      <c r="E25" s="13" t="s">
        <v>100</v>
      </c>
      <c r="F25" s="6"/>
      <c r="G25" s="6">
        <v>10</v>
      </c>
      <c r="H25">
        <v>-1</v>
      </c>
    </row>
    <row r="26" spans="2:7" ht="13.5">
      <c r="B26" s="8" t="s">
        <v>781</v>
      </c>
      <c r="C26" s="7" t="s">
        <v>782</v>
      </c>
      <c r="D26" s="7"/>
      <c r="E26" s="12" t="s">
        <v>783</v>
      </c>
      <c r="F26" s="6"/>
      <c r="G26" s="6">
        <v>-10</v>
      </c>
    </row>
    <row r="27" spans="2:7" ht="13.5">
      <c r="B27" s="7" t="s">
        <v>784</v>
      </c>
      <c r="C27" s="7" t="s">
        <v>736</v>
      </c>
      <c r="D27" s="7">
        <v>1</v>
      </c>
      <c r="E27" s="12" t="s">
        <v>785</v>
      </c>
      <c r="F27" s="6"/>
      <c r="G27" s="6">
        <v>30</v>
      </c>
    </row>
    <row r="28" spans="2:7" ht="13.5">
      <c r="B28" s="7" t="s">
        <v>786</v>
      </c>
      <c r="C28" s="7" t="s">
        <v>731</v>
      </c>
      <c r="D28" s="7"/>
      <c r="E28" s="12" t="s">
        <v>787</v>
      </c>
      <c r="F28" s="6"/>
      <c r="G28" s="6">
        <v>30</v>
      </c>
    </row>
    <row r="29" spans="2:7" ht="13.5">
      <c r="B29" s="7" t="s">
        <v>788</v>
      </c>
      <c r="C29" s="7" t="s">
        <v>789</v>
      </c>
      <c r="D29" s="7">
        <v>1</v>
      </c>
      <c r="E29" s="12" t="s">
        <v>790</v>
      </c>
      <c r="F29" s="6"/>
      <c r="G29" s="6">
        <v>20</v>
      </c>
    </row>
    <row r="30" spans="2:7" ht="78.75">
      <c r="B30" s="7" t="s">
        <v>791</v>
      </c>
      <c r="C30" s="7" t="s">
        <v>736</v>
      </c>
      <c r="D30" s="7"/>
      <c r="E30" s="13" t="s">
        <v>101</v>
      </c>
      <c r="F30" s="6"/>
      <c r="G30" s="6">
        <v>20</v>
      </c>
    </row>
    <row r="31" spans="2:7" ht="13.5">
      <c r="B31" s="7" t="s">
        <v>793</v>
      </c>
      <c r="C31" s="7" t="s">
        <v>794</v>
      </c>
      <c r="D31" s="7">
        <v>1</v>
      </c>
      <c r="E31" s="12" t="s">
        <v>795</v>
      </c>
      <c r="F31" s="6"/>
      <c r="G31" s="6">
        <v>30</v>
      </c>
    </row>
    <row r="32" spans="2:7" ht="13.5">
      <c r="B32" s="7" t="s">
        <v>796</v>
      </c>
      <c r="C32" s="7" t="s">
        <v>736</v>
      </c>
      <c r="D32" s="7"/>
      <c r="E32" s="12" t="s">
        <v>798</v>
      </c>
      <c r="F32" s="6"/>
      <c r="G32" s="6">
        <v>10</v>
      </c>
    </row>
    <row r="33" spans="2:7" ht="13.5">
      <c r="B33" s="7" t="s">
        <v>799</v>
      </c>
      <c r="C33" s="7" t="s">
        <v>766</v>
      </c>
      <c r="D33" s="7"/>
      <c r="E33" s="12" t="s">
        <v>102</v>
      </c>
      <c r="F33" s="6"/>
      <c r="G33" s="6">
        <v>30</v>
      </c>
    </row>
    <row r="34" spans="2:7" ht="13.5">
      <c r="B34" s="7" t="s">
        <v>801</v>
      </c>
      <c r="C34" s="7" t="s">
        <v>802</v>
      </c>
      <c r="D34" s="7"/>
      <c r="E34" s="12" t="s">
        <v>803</v>
      </c>
      <c r="F34" s="6"/>
      <c r="G34" s="6">
        <v>30</v>
      </c>
    </row>
    <row r="35" spans="2:8" ht="13.5">
      <c r="B35" s="7" t="s">
        <v>804</v>
      </c>
      <c r="C35" s="7" t="s">
        <v>736</v>
      </c>
      <c r="D35" s="7">
        <v>1</v>
      </c>
      <c r="E35" s="12" t="s">
        <v>103</v>
      </c>
      <c r="F35" s="6"/>
      <c r="G35" s="6">
        <v>20</v>
      </c>
      <c r="H35">
        <v>2</v>
      </c>
    </row>
    <row r="36" spans="2:7" ht="13.5">
      <c r="B36" s="7" t="s">
        <v>806</v>
      </c>
      <c r="C36" s="7" t="s">
        <v>731</v>
      </c>
      <c r="D36" s="7"/>
      <c r="E36" s="12" t="s">
        <v>807</v>
      </c>
      <c r="F36" s="6"/>
      <c r="G36" s="6">
        <v>30</v>
      </c>
    </row>
    <row r="37" spans="2:7" ht="13.5">
      <c r="B37" s="7" t="s">
        <v>810</v>
      </c>
      <c r="C37" s="7" t="s">
        <v>736</v>
      </c>
      <c r="D37" s="7"/>
      <c r="E37" s="12" t="s">
        <v>811</v>
      </c>
      <c r="F37" s="6"/>
      <c r="G37" s="6">
        <v>30</v>
      </c>
    </row>
    <row r="38" spans="2:7" ht="13.5">
      <c r="B38" s="7" t="s">
        <v>812</v>
      </c>
      <c r="C38" s="7" t="s">
        <v>813</v>
      </c>
      <c r="D38" s="7"/>
      <c r="E38" s="12" t="s">
        <v>814</v>
      </c>
      <c r="F38" s="6"/>
      <c r="G38" s="6">
        <v>10</v>
      </c>
    </row>
    <row r="39" spans="2:7" ht="13.5">
      <c r="B39" s="7" t="s">
        <v>815</v>
      </c>
      <c r="C39" s="7" t="s">
        <v>736</v>
      </c>
      <c r="D39" s="7">
        <v>1</v>
      </c>
      <c r="E39" s="12" t="s">
        <v>816</v>
      </c>
      <c r="F39" s="6"/>
      <c r="G39" s="6">
        <v>30</v>
      </c>
    </row>
    <row r="40" spans="2:7" ht="13.5">
      <c r="B40" s="7" t="s">
        <v>817</v>
      </c>
      <c r="C40" s="7" t="s">
        <v>736</v>
      </c>
      <c r="D40" s="7">
        <v>1</v>
      </c>
      <c r="E40" s="12" t="s">
        <v>818</v>
      </c>
      <c r="F40" s="6"/>
      <c r="G40" s="6">
        <v>20</v>
      </c>
    </row>
    <row r="41" spans="2:7" ht="13.5">
      <c r="B41" s="7" t="s">
        <v>819</v>
      </c>
      <c r="C41" s="7" t="s">
        <v>736</v>
      </c>
      <c r="D41" s="7">
        <v>1</v>
      </c>
      <c r="E41" s="12" t="s">
        <v>104</v>
      </c>
      <c r="F41" s="6"/>
      <c r="G41" s="6">
        <v>30</v>
      </c>
    </row>
    <row r="42" spans="2:8" ht="13.5">
      <c r="B42" s="7" t="s">
        <v>821</v>
      </c>
      <c r="C42" s="7" t="s">
        <v>736</v>
      </c>
      <c r="D42" s="7"/>
      <c r="E42" s="12" t="s">
        <v>822</v>
      </c>
      <c r="F42" s="6"/>
      <c r="G42" s="6">
        <v>40</v>
      </c>
      <c r="H42">
        <v>1</v>
      </c>
    </row>
    <row r="43" spans="2:7" ht="13.5">
      <c r="B43" s="7" t="s">
        <v>823</v>
      </c>
      <c r="C43" s="7" t="s">
        <v>736</v>
      </c>
      <c r="D43" s="7">
        <v>1</v>
      </c>
      <c r="E43" s="12" t="s">
        <v>824</v>
      </c>
      <c r="F43" s="6"/>
      <c r="G43" s="6">
        <v>20</v>
      </c>
    </row>
    <row r="44" spans="2:8" ht="13.5">
      <c r="B44" s="7" t="s">
        <v>825</v>
      </c>
      <c r="C44" s="7" t="s">
        <v>736</v>
      </c>
      <c r="D44" s="7"/>
      <c r="E44" s="12" t="s">
        <v>826</v>
      </c>
      <c r="F44" s="6"/>
      <c r="G44" s="6">
        <v>20</v>
      </c>
      <c r="H44">
        <v>0.5</v>
      </c>
    </row>
    <row r="45" spans="2:8" ht="13.5">
      <c r="B45" s="7" t="s">
        <v>827</v>
      </c>
      <c r="C45" s="7" t="s">
        <v>789</v>
      </c>
      <c r="D45" s="7"/>
      <c r="E45" s="12" t="s">
        <v>828</v>
      </c>
      <c r="F45" s="6"/>
      <c r="G45" s="6">
        <v>20</v>
      </c>
      <c r="H45">
        <v>0.5</v>
      </c>
    </row>
    <row r="46" spans="2:7" ht="13.5">
      <c r="B46" s="7" t="s">
        <v>829</v>
      </c>
      <c r="C46" s="7" t="s">
        <v>736</v>
      </c>
      <c r="D46" s="7">
        <v>1</v>
      </c>
      <c r="E46" s="12" t="s">
        <v>830</v>
      </c>
      <c r="F46" s="6"/>
      <c r="G46" s="6">
        <v>30</v>
      </c>
    </row>
    <row r="47" spans="2:7" ht="13.5">
      <c r="B47" s="7" t="s">
        <v>831</v>
      </c>
      <c r="C47" s="7" t="s">
        <v>736</v>
      </c>
      <c r="D47" s="7">
        <v>1</v>
      </c>
      <c r="E47" s="12" t="s">
        <v>832</v>
      </c>
      <c r="F47" s="6"/>
      <c r="G47" s="6">
        <v>25</v>
      </c>
    </row>
    <row r="48" spans="2:7" ht="13.5">
      <c r="B48" s="7" t="s">
        <v>833</v>
      </c>
      <c r="C48" s="7" t="s">
        <v>766</v>
      </c>
      <c r="D48" s="7"/>
      <c r="E48" s="12" t="s">
        <v>105</v>
      </c>
      <c r="F48" s="6"/>
      <c r="G48" s="6">
        <v>20</v>
      </c>
    </row>
    <row r="49" spans="2:7" ht="13.5">
      <c r="B49" s="7" t="s">
        <v>835</v>
      </c>
      <c r="C49" s="7" t="s">
        <v>533</v>
      </c>
      <c r="D49" s="7">
        <v>1</v>
      </c>
      <c r="E49" s="12" t="s">
        <v>836</v>
      </c>
      <c r="F49" s="6"/>
      <c r="G49" s="6">
        <v>60</v>
      </c>
    </row>
    <row r="50" spans="2:7" ht="158.25" customHeight="1">
      <c r="B50" s="7" t="s">
        <v>837</v>
      </c>
      <c r="C50" s="7" t="s">
        <v>736</v>
      </c>
      <c r="D50" s="7">
        <v>1</v>
      </c>
      <c r="E50" s="13" t="s">
        <v>85</v>
      </c>
      <c r="F50" s="6"/>
      <c r="G50" s="6">
        <v>20</v>
      </c>
    </row>
    <row r="51" spans="2:7" ht="13.5">
      <c r="B51" s="8" t="s">
        <v>91</v>
      </c>
      <c r="C51" s="7" t="s">
        <v>839</v>
      </c>
      <c r="D51" s="7"/>
      <c r="E51" s="12" t="s">
        <v>84</v>
      </c>
      <c r="F51" s="6"/>
      <c r="G51" s="6">
        <v>5</v>
      </c>
    </row>
    <row r="52" spans="2:7" ht="13.5">
      <c r="B52" s="7" t="s">
        <v>841</v>
      </c>
      <c r="C52" s="7" t="s">
        <v>842</v>
      </c>
      <c r="D52" s="7">
        <v>1</v>
      </c>
      <c r="E52" s="12" t="s">
        <v>843</v>
      </c>
      <c r="F52" s="6"/>
      <c r="G52" s="6">
        <v>15</v>
      </c>
    </row>
    <row r="53" spans="2:7" ht="13.5">
      <c r="B53" s="7" t="s">
        <v>844</v>
      </c>
      <c r="C53" s="7" t="s">
        <v>548</v>
      </c>
      <c r="D53" s="7">
        <v>1</v>
      </c>
      <c r="E53" s="12" t="s">
        <v>845</v>
      </c>
      <c r="F53" s="6"/>
      <c r="G53" s="6">
        <v>30</v>
      </c>
    </row>
    <row r="54" spans="2:7" ht="13.5">
      <c r="B54" s="7" t="s">
        <v>846</v>
      </c>
      <c r="C54" s="7" t="s">
        <v>736</v>
      </c>
      <c r="D54" s="7">
        <v>1</v>
      </c>
      <c r="E54" s="12" t="s">
        <v>847</v>
      </c>
      <c r="F54" s="6"/>
      <c r="G54" s="6">
        <v>20</v>
      </c>
    </row>
    <row r="55" spans="2:7" ht="13.5">
      <c r="B55" s="7" t="s">
        <v>848</v>
      </c>
      <c r="C55" s="7" t="s">
        <v>736</v>
      </c>
      <c r="D55" s="7">
        <v>1</v>
      </c>
      <c r="E55" s="12" t="s">
        <v>849</v>
      </c>
      <c r="F55" s="6"/>
      <c r="G55" s="6">
        <v>20</v>
      </c>
    </row>
    <row r="56" spans="2:7" ht="13.5">
      <c r="B56" s="7" t="s">
        <v>850</v>
      </c>
      <c r="C56" s="7" t="s">
        <v>842</v>
      </c>
      <c r="D56" s="7">
        <v>1</v>
      </c>
      <c r="E56" s="12" t="s">
        <v>851</v>
      </c>
      <c r="F56" s="6"/>
      <c r="G56" s="6">
        <v>15</v>
      </c>
    </row>
    <row r="57" spans="2:8" ht="13.5">
      <c r="B57" s="7" t="s">
        <v>852</v>
      </c>
      <c r="C57" s="7" t="s">
        <v>842</v>
      </c>
      <c r="D57" s="7">
        <v>1</v>
      </c>
      <c r="E57" s="12" t="s">
        <v>853</v>
      </c>
      <c r="F57" s="6"/>
      <c r="G57" s="6">
        <v>30</v>
      </c>
      <c r="H57">
        <v>0.5</v>
      </c>
    </row>
    <row r="58" spans="2:8" ht="13.5">
      <c r="B58" s="7" t="s">
        <v>854</v>
      </c>
      <c r="C58" s="7" t="s">
        <v>842</v>
      </c>
      <c r="D58" s="7">
        <v>1</v>
      </c>
      <c r="E58" s="12" t="s">
        <v>855</v>
      </c>
      <c r="F58" s="6"/>
      <c r="G58" s="6">
        <v>20</v>
      </c>
      <c r="H58">
        <v>0.2</v>
      </c>
    </row>
    <row r="59" spans="2:7" ht="13.5">
      <c r="B59" s="7" t="s">
        <v>856</v>
      </c>
      <c r="C59" s="7" t="s">
        <v>857</v>
      </c>
      <c r="D59" s="7">
        <v>1</v>
      </c>
      <c r="E59" s="12" t="s">
        <v>858</v>
      </c>
      <c r="F59" s="6"/>
      <c r="G59" s="6">
        <v>40</v>
      </c>
    </row>
    <row r="60" spans="2:7" ht="13.5">
      <c r="B60" s="7" t="s">
        <v>859</v>
      </c>
      <c r="C60" s="7" t="s">
        <v>548</v>
      </c>
      <c r="D60" s="7"/>
      <c r="E60" s="12" t="s">
        <v>860</v>
      </c>
      <c r="F60" s="6"/>
      <c r="G60" s="6">
        <v>10</v>
      </c>
    </row>
    <row r="61" spans="2:7" ht="13.5">
      <c r="B61" s="7" t="s">
        <v>861</v>
      </c>
      <c r="C61" s="7" t="s">
        <v>731</v>
      </c>
      <c r="D61" s="7"/>
      <c r="E61" s="12" t="s">
        <v>862</v>
      </c>
      <c r="F61" s="6">
        <v>-1</v>
      </c>
      <c r="G61" s="6">
        <v>-30</v>
      </c>
    </row>
    <row r="62" spans="2:8" ht="13.5">
      <c r="B62" s="7" t="s">
        <v>548</v>
      </c>
      <c r="C62" s="7" t="s">
        <v>548</v>
      </c>
      <c r="D62" s="7"/>
      <c r="E62" s="12" t="s">
        <v>863</v>
      </c>
      <c r="F62" s="6"/>
      <c r="G62" s="6">
        <v>40</v>
      </c>
      <c r="H62">
        <v>1</v>
      </c>
    </row>
    <row r="63" spans="2:7" ht="13.5">
      <c r="B63" s="7" t="s">
        <v>864</v>
      </c>
      <c r="C63" s="7" t="s">
        <v>865</v>
      </c>
      <c r="D63" s="7"/>
      <c r="E63" s="12" t="s">
        <v>866</v>
      </c>
      <c r="F63" s="6"/>
      <c r="G63" s="6">
        <v>20</v>
      </c>
    </row>
    <row r="64" spans="2:7" ht="13.5">
      <c r="B64" s="7" t="s">
        <v>867</v>
      </c>
      <c r="C64" s="7" t="s">
        <v>731</v>
      </c>
      <c r="D64" s="7"/>
      <c r="E64" s="12" t="s">
        <v>868</v>
      </c>
      <c r="F64" s="6"/>
      <c r="G64" s="6">
        <v>-15</v>
      </c>
    </row>
    <row r="65" spans="2:7" ht="13.5">
      <c r="B65" s="7" t="s">
        <v>869</v>
      </c>
      <c r="C65" s="7" t="s">
        <v>731</v>
      </c>
      <c r="D65" s="7"/>
      <c r="E65" s="12" t="s">
        <v>870</v>
      </c>
      <c r="F65" s="6"/>
      <c r="G65" s="6">
        <v>-5</v>
      </c>
    </row>
    <row r="66" spans="2:7" ht="13.5">
      <c r="B66" s="7" t="s">
        <v>871</v>
      </c>
      <c r="C66" s="7" t="s">
        <v>872</v>
      </c>
      <c r="D66" s="7"/>
      <c r="E66" s="12" t="s">
        <v>873</v>
      </c>
      <c r="F66" s="6"/>
      <c r="G66" s="6">
        <v>-30</v>
      </c>
    </row>
    <row r="67" spans="2:7" ht="13.5">
      <c r="B67" s="7" t="s">
        <v>874</v>
      </c>
      <c r="C67" s="7" t="s">
        <v>731</v>
      </c>
      <c r="D67" s="7"/>
      <c r="E67" s="12" t="s">
        <v>875</v>
      </c>
      <c r="F67" s="6"/>
      <c r="G67" s="6">
        <v>-40</v>
      </c>
    </row>
    <row r="68" spans="2:7" ht="13.5">
      <c r="B68" s="7" t="s">
        <v>876</v>
      </c>
      <c r="C68" s="7" t="s">
        <v>731</v>
      </c>
      <c r="D68" s="7"/>
      <c r="E68" s="12" t="s">
        <v>877</v>
      </c>
      <c r="F68" s="6"/>
      <c r="G68" s="6">
        <v>-20</v>
      </c>
    </row>
    <row r="69" spans="2:7" ht="13.5">
      <c r="B69" s="7" t="s">
        <v>878</v>
      </c>
      <c r="C69" s="7" t="s">
        <v>736</v>
      </c>
      <c r="D69" s="7">
        <v>1</v>
      </c>
      <c r="E69" s="12" t="s">
        <v>879</v>
      </c>
      <c r="F69" s="6"/>
      <c r="G69" s="6">
        <v>30</v>
      </c>
    </row>
    <row r="70" spans="2:7" ht="13.5">
      <c r="B70" s="7" t="s">
        <v>880</v>
      </c>
      <c r="C70" s="7" t="s">
        <v>736</v>
      </c>
      <c r="D70" s="7">
        <v>1</v>
      </c>
      <c r="E70" s="12" t="s">
        <v>881</v>
      </c>
      <c r="F70" s="6"/>
      <c r="G70" s="6">
        <v>20</v>
      </c>
    </row>
    <row r="71" spans="2:7" ht="13.5">
      <c r="B71" s="7" t="s">
        <v>882</v>
      </c>
      <c r="C71" s="7" t="s">
        <v>736</v>
      </c>
      <c r="D71" s="7">
        <v>1</v>
      </c>
      <c r="E71" s="12" t="s">
        <v>883</v>
      </c>
      <c r="F71" s="6"/>
      <c r="G71" s="6">
        <v>30</v>
      </c>
    </row>
    <row r="72" spans="2:7" ht="13.5">
      <c r="B72" s="7" t="s">
        <v>884</v>
      </c>
      <c r="C72" s="7" t="s">
        <v>736</v>
      </c>
      <c r="D72" s="7">
        <v>1</v>
      </c>
      <c r="E72" s="12" t="s">
        <v>885</v>
      </c>
      <c r="F72" s="6"/>
      <c r="G72" s="6">
        <v>50</v>
      </c>
    </row>
    <row r="73" spans="2:7" ht="13.5">
      <c r="B73" s="7" t="s">
        <v>886</v>
      </c>
      <c r="C73" s="7" t="s">
        <v>736</v>
      </c>
      <c r="D73" s="7">
        <v>1</v>
      </c>
      <c r="E73" s="12" t="s">
        <v>887</v>
      </c>
      <c r="F73" s="6"/>
      <c r="G73" s="6">
        <v>40</v>
      </c>
    </row>
    <row r="74" spans="2:9" ht="13.5">
      <c r="B74" s="7" t="s">
        <v>888</v>
      </c>
      <c r="C74" s="7" t="s">
        <v>779</v>
      </c>
      <c r="D74" s="7">
        <v>1</v>
      </c>
      <c r="E74" s="12" t="s">
        <v>889</v>
      </c>
      <c r="F74" s="6"/>
      <c r="G74" s="6">
        <v>30</v>
      </c>
      <c r="I74">
        <v>3</v>
      </c>
    </row>
    <row r="75" spans="2:9" ht="13.5">
      <c r="B75" s="7" t="s">
        <v>890</v>
      </c>
      <c r="C75" s="7" t="s">
        <v>731</v>
      </c>
      <c r="D75" s="7">
        <v>1</v>
      </c>
      <c r="E75" s="12" t="s">
        <v>107</v>
      </c>
      <c r="F75" s="6"/>
      <c r="G75" s="6">
        <v>30</v>
      </c>
      <c r="I75">
        <v>1</v>
      </c>
    </row>
    <row r="76" spans="2:7" ht="13.5">
      <c r="B76" s="7" t="s">
        <v>892</v>
      </c>
      <c r="C76" s="7" t="s">
        <v>731</v>
      </c>
      <c r="D76" s="7"/>
      <c r="E76" s="12" t="s">
        <v>893</v>
      </c>
      <c r="F76" s="6"/>
      <c r="G76" s="6">
        <v>-10</v>
      </c>
    </row>
    <row r="77" spans="2:7" ht="90.75" customHeight="1">
      <c r="B77" s="7" t="s">
        <v>894</v>
      </c>
      <c r="C77" s="7" t="s">
        <v>548</v>
      </c>
      <c r="D77" s="7"/>
      <c r="E77" s="14" t="s">
        <v>108</v>
      </c>
      <c r="F77" s="6"/>
      <c r="G77" s="6">
        <v>25</v>
      </c>
    </row>
    <row r="78" spans="2:8" ht="13.5">
      <c r="B78" s="7" t="s">
        <v>896</v>
      </c>
      <c r="C78" s="7" t="s">
        <v>736</v>
      </c>
      <c r="D78" s="7">
        <v>1</v>
      </c>
      <c r="E78" s="15" t="s">
        <v>897</v>
      </c>
      <c r="F78" s="6"/>
      <c r="G78" s="6">
        <v>50</v>
      </c>
      <c r="H78">
        <v>-0.3</v>
      </c>
    </row>
    <row r="79" spans="2:10" ht="13.5">
      <c r="B79" s="7" t="s">
        <v>898</v>
      </c>
      <c r="C79" s="7" t="s">
        <v>736</v>
      </c>
      <c r="D79" s="7">
        <v>1</v>
      </c>
      <c r="E79" s="12" t="s">
        <v>899</v>
      </c>
      <c r="F79" s="6"/>
      <c r="G79" s="6">
        <v>50</v>
      </c>
      <c r="H79">
        <v>-1</v>
      </c>
      <c r="J79">
        <v>4</v>
      </c>
    </row>
    <row r="80" spans="2:7" ht="36.75" customHeight="1">
      <c r="B80" s="7" t="s">
        <v>2</v>
      </c>
      <c r="C80" s="7" t="s">
        <v>736</v>
      </c>
      <c r="D80" s="7">
        <v>1</v>
      </c>
      <c r="E80" s="13" t="s">
        <v>3</v>
      </c>
      <c r="F80" s="6"/>
      <c r="G80" s="6">
        <v>30</v>
      </c>
    </row>
    <row r="81" spans="2:7" ht="13.5">
      <c r="B81" s="7" t="s">
        <v>4</v>
      </c>
      <c r="C81" s="7" t="s">
        <v>736</v>
      </c>
      <c r="D81" s="7">
        <v>1</v>
      </c>
      <c r="E81" s="12" t="s">
        <v>5</v>
      </c>
      <c r="F81" s="6"/>
      <c r="G81" s="6">
        <v>30</v>
      </c>
    </row>
    <row r="82" spans="2:7" ht="36.75" customHeight="1">
      <c r="B82" s="7" t="s">
        <v>6</v>
      </c>
      <c r="C82" s="7" t="s">
        <v>736</v>
      </c>
      <c r="D82" s="7">
        <v>1</v>
      </c>
      <c r="E82" s="13" t="s">
        <v>7</v>
      </c>
      <c r="F82" s="6"/>
      <c r="G82" s="6">
        <v>20</v>
      </c>
    </row>
    <row r="83" spans="2:7" ht="36.75" customHeight="1">
      <c r="B83" s="7" t="s">
        <v>8</v>
      </c>
      <c r="C83" s="7" t="s">
        <v>736</v>
      </c>
      <c r="D83" s="7">
        <v>1</v>
      </c>
      <c r="E83" s="13" t="s">
        <v>9</v>
      </c>
      <c r="F83" s="6"/>
      <c r="G83" s="6">
        <v>30</v>
      </c>
    </row>
    <row r="84" spans="2:8" ht="13.5">
      <c r="B84" s="7" t="s">
        <v>10</v>
      </c>
      <c r="C84" s="7" t="s">
        <v>736</v>
      </c>
      <c r="D84" s="7">
        <v>1</v>
      </c>
      <c r="E84" s="12" t="s">
        <v>11</v>
      </c>
      <c r="F84" s="6"/>
      <c r="G84" s="6">
        <v>30</v>
      </c>
      <c r="H84">
        <v>-1</v>
      </c>
    </row>
    <row r="85" spans="2:7" ht="27.75" customHeight="1">
      <c r="B85" s="7" t="s">
        <v>12</v>
      </c>
      <c r="C85" s="7" t="s">
        <v>736</v>
      </c>
      <c r="D85" s="7">
        <v>1</v>
      </c>
      <c r="E85" s="13" t="s">
        <v>13</v>
      </c>
      <c r="F85" s="6"/>
      <c r="G85" s="6">
        <v>30</v>
      </c>
    </row>
    <row r="86" spans="2:7" ht="18.75" customHeight="1">
      <c r="B86" s="7" t="s">
        <v>14</v>
      </c>
      <c r="C86" s="7" t="s">
        <v>736</v>
      </c>
      <c r="D86" s="7">
        <v>1</v>
      </c>
      <c r="E86" s="13" t="s">
        <v>15</v>
      </c>
      <c r="F86" s="6"/>
      <c r="G86" s="6">
        <v>30</v>
      </c>
    </row>
    <row r="87" spans="2:7" ht="72" customHeight="1">
      <c r="B87" s="7" t="s">
        <v>16</v>
      </c>
      <c r="C87" s="7" t="s">
        <v>736</v>
      </c>
      <c r="D87" s="7">
        <v>1</v>
      </c>
      <c r="E87" s="13" t="s">
        <v>17</v>
      </c>
      <c r="F87" s="6"/>
      <c r="G87" s="6">
        <v>20</v>
      </c>
    </row>
    <row r="88" spans="2:7" ht="27.75" customHeight="1">
      <c r="B88" s="7" t="s">
        <v>18</v>
      </c>
      <c r="C88" s="7" t="s">
        <v>736</v>
      </c>
      <c r="D88" s="7">
        <v>1</v>
      </c>
      <c r="E88" s="13" t="s">
        <v>19</v>
      </c>
      <c r="F88" s="6"/>
      <c r="G88" s="6">
        <v>20</v>
      </c>
    </row>
    <row r="89" spans="2:7" ht="36" customHeight="1">
      <c r="B89" s="7" t="s">
        <v>20</v>
      </c>
      <c r="C89" s="7" t="s">
        <v>21</v>
      </c>
      <c r="D89" s="7">
        <v>1</v>
      </c>
      <c r="E89" s="13" t="s">
        <v>22</v>
      </c>
      <c r="F89" s="6"/>
      <c r="G89" s="6">
        <v>20</v>
      </c>
    </row>
    <row r="90" spans="2:7" ht="18.75" customHeight="1">
      <c r="B90" s="7" t="s">
        <v>23</v>
      </c>
      <c r="C90" s="7" t="s">
        <v>736</v>
      </c>
      <c r="D90" s="7">
        <v>1</v>
      </c>
      <c r="E90" s="13" t="s">
        <v>24</v>
      </c>
      <c r="F90" s="6"/>
      <c r="G90" s="6">
        <v>35</v>
      </c>
    </row>
    <row r="91" spans="2:8" ht="13.5">
      <c r="B91" s="7" t="s">
        <v>25</v>
      </c>
      <c r="C91" s="7" t="s">
        <v>736</v>
      </c>
      <c r="D91" s="7">
        <v>1</v>
      </c>
      <c r="E91" s="12" t="s">
        <v>26</v>
      </c>
      <c r="F91" s="6"/>
      <c r="G91" s="6">
        <v>35</v>
      </c>
      <c r="H91">
        <v>-3</v>
      </c>
    </row>
    <row r="92" spans="2:10" ht="54.75" customHeight="1">
      <c r="B92" s="7" t="s">
        <v>27</v>
      </c>
      <c r="C92" s="7" t="s">
        <v>736</v>
      </c>
      <c r="D92" s="7">
        <v>1</v>
      </c>
      <c r="E92" s="13" t="s">
        <v>28</v>
      </c>
      <c r="F92" s="6"/>
      <c r="G92" s="6">
        <v>30</v>
      </c>
      <c r="J92">
        <v>2</v>
      </c>
    </row>
    <row r="93" spans="2:7" ht="36.75" customHeight="1">
      <c r="B93" s="7" t="s">
        <v>29</v>
      </c>
      <c r="C93" s="7" t="s">
        <v>736</v>
      </c>
      <c r="D93" s="7">
        <v>1</v>
      </c>
      <c r="E93" s="13" t="s">
        <v>30</v>
      </c>
      <c r="F93" s="6"/>
      <c r="G93" s="6">
        <v>30</v>
      </c>
    </row>
    <row r="94" spans="2:10" ht="27.75" customHeight="1">
      <c r="B94" s="7" t="s">
        <v>31</v>
      </c>
      <c r="C94" s="7" t="s">
        <v>736</v>
      </c>
      <c r="D94" s="7">
        <v>1</v>
      </c>
      <c r="E94" s="13" t="s">
        <v>32</v>
      </c>
      <c r="F94" s="6"/>
      <c r="G94" s="6">
        <v>30</v>
      </c>
      <c r="H94">
        <v>-1</v>
      </c>
      <c r="J94">
        <v>0.5</v>
      </c>
    </row>
    <row r="95" spans="2:10" ht="36.75" customHeight="1">
      <c r="B95" s="7" t="s">
        <v>33</v>
      </c>
      <c r="C95" s="7" t="s">
        <v>736</v>
      </c>
      <c r="D95" s="7">
        <v>1</v>
      </c>
      <c r="E95" s="13" t="s">
        <v>34</v>
      </c>
      <c r="F95" s="6"/>
      <c r="G95" s="6">
        <v>40</v>
      </c>
      <c r="J95">
        <v>3</v>
      </c>
    </row>
    <row r="96" spans="2:7" ht="13.5">
      <c r="B96" s="7" t="s">
        <v>35</v>
      </c>
      <c r="C96" s="7" t="s">
        <v>731</v>
      </c>
      <c r="D96" s="7"/>
      <c r="E96" s="12" t="s">
        <v>36</v>
      </c>
      <c r="F96" s="6"/>
      <c r="G96" s="6">
        <v>-20</v>
      </c>
    </row>
    <row r="97" spans="2:7" ht="13.5">
      <c r="B97" s="7" t="s">
        <v>37</v>
      </c>
      <c r="C97" s="7" t="s">
        <v>38</v>
      </c>
      <c r="D97" s="7">
        <v>1</v>
      </c>
      <c r="E97" s="12" t="s">
        <v>39</v>
      </c>
      <c r="F97" s="6"/>
      <c r="G97" s="6">
        <v>10</v>
      </c>
    </row>
    <row r="98" spans="2:7" ht="13.5">
      <c r="B98" s="7" t="s">
        <v>40</v>
      </c>
      <c r="C98" s="7" t="s">
        <v>736</v>
      </c>
      <c r="D98" s="7">
        <v>1</v>
      </c>
      <c r="E98" s="12" t="s">
        <v>41</v>
      </c>
      <c r="F98" s="6"/>
      <c r="G98" s="6">
        <v>20</v>
      </c>
    </row>
    <row r="99" spans="2:10" ht="13.5">
      <c r="B99" s="7" t="s">
        <v>42</v>
      </c>
      <c r="C99" s="7" t="s">
        <v>736</v>
      </c>
      <c r="D99" s="7"/>
      <c r="E99" s="12" t="s">
        <v>43</v>
      </c>
      <c r="F99" s="6"/>
      <c r="G99" s="6">
        <v>20</v>
      </c>
      <c r="J99">
        <v>2</v>
      </c>
    </row>
    <row r="100" spans="2:10" ht="176.25" customHeight="1">
      <c r="B100" s="7" t="s">
        <v>44</v>
      </c>
      <c r="C100" s="7" t="s">
        <v>45</v>
      </c>
      <c r="D100" s="7">
        <v>1</v>
      </c>
      <c r="E100" s="13" t="s">
        <v>109</v>
      </c>
      <c r="F100" s="6"/>
      <c r="G100" s="6">
        <v>40</v>
      </c>
      <c r="J100">
        <v>1</v>
      </c>
    </row>
    <row r="101" spans="2:7" ht="13.5">
      <c r="B101" s="7" t="s">
        <v>47</v>
      </c>
      <c r="C101" s="7" t="s">
        <v>736</v>
      </c>
      <c r="D101" s="7">
        <v>1</v>
      </c>
      <c r="E101" s="12" t="s">
        <v>48</v>
      </c>
      <c r="F101" s="6"/>
      <c r="G101" s="6">
        <v>20</v>
      </c>
    </row>
    <row r="102" spans="2:7" ht="13.5">
      <c r="B102" s="7" t="s">
        <v>49</v>
      </c>
      <c r="C102" s="7" t="s">
        <v>731</v>
      </c>
      <c r="D102" s="7"/>
      <c r="E102" s="12" t="s">
        <v>50</v>
      </c>
      <c r="F102" s="6"/>
      <c r="G102" s="6">
        <v>-15</v>
      </c>
    </row>
    <row r="103" spans="2:7" ht="13.5">
      <c r="B103" s="7" t="s">
        <v>51</v>
      </c>
      <c r="C103" s="7" t="s">
        <v>731</v>
      </c>
      <c r="D103" s="7"/>
      <c r="E103" s="12" t="s">
        <v>52</v>
      </c>
      <c r="F103" s="6"/>
      <c r="G103" s="6">
        <v>10</v>
      </c>
    </row>
    <row r="104" spans="2:10" ht="13.5">
      <c r="B104" s="7" t="s">
        <v>53</v>
      </c>
      <c r="C104" s="7" t="s">
        <v>736</v>
      </c>
      <c r="D104" s="7">
        <v>1</v>
      </c>
      <c r="E104" s="12" t="s">
        <v>110</v>
      </c>
      <c r="F104" s="6"/>
      <c r="G104" s="6">
        <v>20</v>
      </c>
      <c r="J104">
        <v>2</v>
      </c>
    </row>
    <row r="105" spans="2:7" ht="13.5">
      <c r="B105" s="7" t="s">
        <v>67</v>
      </c>
      <c r="C105" s="7" t="s">
        <v>731</v>
      </c>
      <c r="D105" s="7"/>
      <c r="E105" s="12" t="s">
        <v>111</v>
      </c>
      <c r="F105" s="6"/>
      <c r="G105" s="54">
        <v>30</v>
      </c>
    </row>
    <row r="106" spans="2:7" ht="13.5">
      <c r="B106" s="7"/>
      <c r="C106" s="7"/>
      <c r="D106" s="7"/>
      <c r="E106" s="12"/>
      <c r="F106" s="6"/>
      <c r="G106" s="6">
        <v>0</v>
      </c>
    </row>
    <row r="107" spans="2:7" ht="13.5">
      <c r="B107" s="7"/>
      <c r="C107" s="7"/>
      <c r="D107" s="7"/>
      <c r="E107" s="12"/>
      <c r="F107" s="6"/>
      <c r="G107" s="6">
        <v>0</v>
      </c>
    </row>
    <row r="108" spans="2:7" ht="13.5">
      <c r="B108" s="7"/>
      <c r="C108" s="7"/>
      <c r="D108" s="7"/>
      <c r="E108" s="12"/>
      <c r="F108" s="6"/>
      <c r="G108" s="6">
        <v>0</v>
      </c>
    </row>
    <row r="109" spans="2:7" ht="13.5">
      <c r="B109" s="7"/>
      <c r="C109" s="7"/>
      <c r="D109" s="7"/>
      <c r="E109" s="12"/>
      <c r="F109" s="6"/>
      <c r="G109" s="6"/>
    </row>
    <row r="110" spans="2:7" ht="13.5">
      <c r="B110" s="7"/>
      <c r="C110" s="7"/>
      <c r="D110" s="7"/>
      <c r="E110" s="12"/>
      <c r="F110" s="6"/>
      <c r="G110" s="6"/>
    </row>
    <row r="111" spans="2:7" ht="13.5">
      <c r="B111" s="7"/>
      <c r="C111" s="7"/>
      <c r="D111" s="7"/>
      <c r="E111" s="12"/>
      <c r="F111" s="6"/>
      <c r="G111" s="6"/>
    </row>
  </sheetData>
  <sheetProtection sheet="1" objects="1" scenarios="1"/>
  <autoFilter ref="B2:G108"/>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heet1">
    <tabColor indexed="10"/>
  </sheetPr>
  <dimension ref="B1:D19"/>
  <sheetViews>
    <sheetView zoomScaleSheetLayoutView="100" workbookViewId="0" topLeftCell="A1">
      <selection activeCell="B54" sqref="B54:L54"/>
    </sheetView>
  </sheetViews>
  <sheetFormatPr defaultColWidth="9.00390625" defaultRowHeight="13.5"/>
  <cols>
    <col min="1" max="1" width="4.375" style="0" customWidth="1"/>
    <col min="2" max="2" width="9.00390625" style="1" customWidth="1"/>
    <col min="4" max="4" width="94.625" style="0" customWidth="1"/>
  </cols>
  <sheetData>
    <row r="1" spans="2:4" ht="13.5">
      <c r="B1" s="1">
        <v>1</v>
      </c>
      <c r="C1">
        <v>2</v>
      </c>
      <c r="D1">
        <v>3</v>
      </c>
    </row>
    <row r="2" spans="2:4" ht="13.5">
      <c r="B2" s="2" t="s">
        <v>432</v>
      </c>
      <c r="C2" s="3" t="s">
        <v>433</v>
      </c>
      <c r="D2" s="3" t="s">
        <v>434</v>
      </c>
    </row>
    <row r="3" spans="2:4" ht="13.5">
      <c r="B3" s="2" t="s">
        <v>435</v>
      </c>
      <c r="C3" s="2">
        <v>0</v>
      </c>
      <c r="D3" s="2" t="s">
        <v>436</v>
      </c>
    </row>
    <row r="4" spans="2:4" ht="13.5">
      <c r="B4" s="2" t="s">
        <v>437</v>
      </c>
      <c r="C4" s="2">
        <v>5</v>
      </c>
      <c r="D4" s="2" t="s">
        <v>438</v>
      </c>
    </row>
    <row r="5" spans="2:4" ht="39.75" customHeight="1">
      <c r="B5" s="2" t="s">
        <v>439</v>
      </c>
      <c r="C5" s="2">
        <v>5</v>
      </c>
      <c r="D5" s="4" t="s">
        <v>440</v>
      </c>
    </row>
    <row r="6" spans="2:4" ht="13.5">
      <c r="B6" s="2" t="s">
        <v>441</v>
      </c>
      <c r="C6" s="2">
        <v>10</v>
      </c>
      <c r="D6" s="2" t="s">
        <v>442</v>
      </c>
    </row>
    <row r="7" spans="2:4" ht="13.5">
      <c r="B7" s="2" t="s">
        <v>443</v>
      </c>
      <c r="C7" s="2">
        <v>10</v>
      </c>
      <c r="D7" s="2" t="s">
        <v>444</v>
      </c>
    </row>
    <row r="8" spans="2:4" ht="49.5" customHeight="1">
      <c r="B8" s="2" t="s">
        <v>445</v>
      </c>
      <c r="C8" s="2">
        <v>15</v>
      </c>
      <c r="D8" s="4" t="s">
        <v>446</v>
      </c>
    </row>
    <row r="9" spans="2:4" ht="13.5">
      <c r="B9" s="2" t="s">
        <v>447</v>
      </c>
      <c r="C9" s="2">
        <v>20</v>
      </c>
      <c r="D9" s="2" t="s">
        <v>448</v>
      </c>
    </row>
    <row r="10" spans="2:4" ht="13.5">
      <c r="B10" s="2" t="s">
        <v>449</v>
      </c>
      <c r="C10" s="2">
        <v>20</v>
      </c>
      <c r="D10" s="2" t="s">
        <v>450</v>
      </c>
    </row>
    <row r="11" spans="2:4" ht="13.5">
      <c r="B11" s="2" t="s">
        <v>451</v>
      </c>
      <c r="C11" s="2">
        <v>40</v>
      </c>
      <c r="D11" s="2" t="s">
        <v>452</v>
      </c>
    </row>
    <row r="12" spans="2:4" ht="13.5">
      <c r="B12" s="2" t="s">
        <v>453</v>
      </c>
      <c r="C12" s="2">
        <v>40</v>
      </c>
      <c r="D12" s="2" t="s">
        <v>454</v>
      </c>
    </row>
    <row r="13" spans="2:4" ht="13.5">
      <c r="B13" s="2"/>
      <c r="C13" s="5"/>
      <c r="D13" s="5"/>
    </row>
    <row r="14" spans="2:4" ht="13.5">
      <c r="B14" s="2"/>
      <c r="C14" s="5"/>
      <c r="D14" s="5"/>
    </row>
    <row r="15" spans="2:4" ht="13.5">
      <c r="B15" s="2"/>
      <c r="C15" s="5"/>
      <c r="D15" s="5"/>
    </row>
    <row r="16" spans="2:4" ht="13.5">
      <c r="B16" s="2"/>
      <c r="C16" s="5"/>
      <c r="D16" s="5"/>
    </row>
    <row r="17" spans="2:4" ht="13.5">
      <c r="B17" s="2"/>
      <c r="C17" s="5"/>
      <c r="D17" s="5"/>
    </row>
    <row r="18" spans="2:4" ht="13.5">
      <c r="B18" s="2"/>
      <c r="C18" s="5"/>
      <c r="D18" s="5"/>
    </row>
    <row r="19" spans="2:4" ht="13.5">
      <c r="B19" s="2"/>
      <c r="C19" s="5"/>
      <c r="D19" s="5"/>
    </row>
  </sheetData>
  <sheetProtection sheet="1" objects="1" scenarios="1"/>
  <autoFilter ref="B2:D2"/>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2">
    <tabColor indexed="10"/>
  </sheetPr>
  <dimension ref="B1:S112"/>
  <sheetViews>
    <sheetView zoomScaleSheetLayoutView="100" workbookViewId="0" topLeftCell="A58">
      <selection activeCell="C36" sqref="C36"/>
    </sheetView>
  </sheetViews>
  <sheetFormatPr defaultColWidth="9.00390625" defaultRowHeight="13.5"/>
  <cols>
    <col min="2" max="3" width="17.75390625" style="0" customWidth="1"/>
    <col min="4" max="4" width="5.25390625" style="0" customWidth="1"/>
    <col min="5" max="6" width="4.375" style="0" customWidth="1"/>
    <col min="7" max="7" width="3.875" style="0" customWidth="1"/>
    <col min="8" max="9" width="4.375" style="0" customWidth="1"/>
    <col min="10" max="11" width="6.625" style="0" customWidth="1"/>
    <col min="12" max="12" width="3.875" style="0" customWidth="1"/>
    <col min="13" max="13" width="47.125" style="0" customWidth="1"/>
    <col min="14" max="15" width="4.75390625" style="0" customWidth="1"/>
    <col min="16" max="19" width="3.875" style="0" customWidth="1"/>
  </cols>
  <sheetData>
    <row r="1" spans="2:19" ht="13.5">
      <c r="B1">
        <v>1</v>
      </c>
      <c r="C1">
        <v>2</v>
      </c>
      <c r="D1">
        <v>3</v>
      </c>
      <c r="E1">
        <v>4</v>
      </c>
      <c r="F1">
        <v>5</v>
      </c>
      <c r="G1">
        <v>6</v>
      </c>
      <c r="H1">
        <v>7</v>
      </c>
      <c r="I1">
        <v>8</v>
      </c>
      <c r="J1">
        <v>9</v>
      </c>
      <c r="K1">
        <v>10</v>
      </c>
      <c r="L1">
        <v>11</v>
      </c>
      <c r="M1">
        <v>12</v>
      </c>
      <c r="N1">
        <v>13</v>
      </c>
      <c r="O1">
        <v>14</v>
      </c>
      <c r="P1">
        <v>15</v>
      </c>
      <c r="Q1">
        <v>16</v>
      </c>
      <c r="R1">
        <v>17</v>
      </c>
      <c r="S1">
        <v>18</v>
      </c>
    </row>
    <row r="2" spans="2:19" ht="13.5">
      <c r="B2" s="6" t="s">
        <v>432</v>
      </c>
      <c r="C2" s="6" t="s">
        <v>455</v>
      </c>
      <c r="D2" s="6" t="s">
        <v>456</v>
      </c>
      <c r="E2" s="6" t="s">
        <v>457</v>
      </c>
      <c r="F2" s="6" t="s">
        <v>458</v>
      </c>
      <c r="G2" s="6" t="s">
        <v>459</v>
      </c>
      <c r="H2" s="6" t="s">
        <v>460</v>
      </c>
      <c r="I2" s="6" t="s">
        <v>461</v>
      </c>
      <c r="J2" s="6" t="s">
        <v>462</v>
      </c>
      <c r="K2" s="6" t="s">
        <v>463</v>
      </c>
      <c r="L2" s="6" t="s">
        <v>464</v>
      </c>
      <c r="M2" s="6" t="s">
        <v>465</v>
      </c>
      <c r="N2" s="6" t="s">
        <v>695</v>
      </c>
      <c r="O2" s="6" t="s">
        <v>696</v>
      </c>
      <c r="P2" s="6" t="s">
        <v>704</v>
      </c>
      <c r="Q2" s="6" t="s">
        <v>705</v>
      </c>
      <c r="R2" s="6" t="s">
        <v>692</v>
      </c>
      <c r="S2" s="6" t="s">
        <v>698</v>
      </c>
    </row>
    <row r="3" spans="2:19" ht="13.5">
      <c r="B3" s="7" t="s">
        <v>466</v>
      </c>
      <c r="C3" s="7" t="s">
        <v>467</v>
      </c>
      <c r="D3" s="7" t="s">
        <v>468</v>
      </c>
      <c r="E3" s="7" t="s">
        <v>469</v>
      </c>
      <c r="F3" s="7" t="s">
        <v>470</v>
      </c>
      <c r="G3" s="7" t="s">
        <v>471</v>
      </c>
      <c r="H3" s="7" t="s">
        <v>472</v>
      </c>
      <c r="I3" s="7" t="s">
        <v>473</v>
      </c>
      <c r="J3" s="6">
        <v>3</v>
      </c>
      <c r="K3" s="6">
        <v>0</v>
      </c>
      <c r="L3" s="6">
        <v>5</v>
      </c>
      <c r="M3" s="6" t="s">
        <v>474</v>
      </c>
      <c r="N3" s="7">
        <v>45</v>
      </c>
      <c r="O3" s="7">
        <v>90</v>
      </c>
      <c r="P3" s="6"/>
      <c r="Q3" s="6" t="s">
        <v>577</v>
      </c>
      <c r="R3" s="6"/>
      <c r="S3" s="6"/>
    </row>
    <row r="4" spans="2:19" ht="13.5">
      <c r="B4" s="7" t="s">
        <v>475</v>
      </c>
      <c r="C4" s="7" t="s">
        <v>476</v>
      </c>
      <c r="D4" s="7" t="s">
        <v>468</v>
      </c>
      <c r="E4" s="7" t="s">
        <v>469</v>
      </c>
      <c r="F4" s="7" t="s">
        <v>477</v>
      </c>
      <c r="G4" s="7" t="s">
        <v>473</v>
      </c>
      <c r="H4" s="7" t="s">
        <v>473</v>
      </c>
      <c r="I4" s="7" t="s">
        <v>473</v>
      </c>
      <c r="J4" s="6">
        <v>3</v>
      </c>
      <c r="K4" s="6">
        <v>0</v>
      </c>
      <c r="L4" s="6">
        <v>5</v>
      </c>
      <c r="M4" s="6"/>
      <c r="N4" s="7">
        <v>60</v>
      </c>
      <c r="O4" s="7">
        <v>120</v>
      </c>
      <c r="P4" s="6"/>
      <c r="Q4" s="6" t="s">
        <v>577</v>
      </c>
      <c r="R4" s="6"/>
      <c r="S4" s="6"/>
    </row>
    <row r="5" spans="2:19" ht="13.5">
      <c r="B5" s="7" t="s">
        <v>478</v>
      </c>
      <c r="C5" s="7" t="s">
        <v>479</v>
      </c>
      <c r="D5" s="7" t="s">
        <v>480</v>
      </c>
      <c r="E5" s="7" t="s">
        <v>481</v>
      </c>
      <c r="F5" s="7" t="s">
        <v>477</v>
      </c>
      <c r="G5" s="7" t="s">
        <v>473</v>
      </c>
      <c r="H5" s="7" t="s">
        <v>473</v>
      </c>
      <c r="I5" s="7" t="s">
        <v>473</v>
      </c>
      <c r="J5" s="6">
        <v>3</v>
      </c>
      <c r="K5" s="6">
        <v>0</v>
      </c>
      <c r="L5" s="6">
        <v>10</v>
      </c>
      <c r="M5" s="6" t="s">
        <v>482</v>
      </c>
      <c r="N5" s="7">
        <v>60</v>
      </c>
      <c r="O5" s="7">
        <v>120</v>
      </c>
      <c r="P5" s="6"/>
      <c r="Q5" s="6" t="s">
        <v>577</v>
      </c>
      <c r="R5" s="6"/>
      <c r="S5" s="6"/>
    </row>
    <row r="6" spans="2:19" ht="13.5">
      <c r="B6" s="7" t="s">
        <v>483</v>
      </c>
      <c r="C6" s="7" t="s">
        <v>476</v>
      </c>
      <c r="D6" s="7" t="s">
        <v>468</v>
      </c>
      <c r="E6" s="7" t="s">
        <v>469</v>
      </c>
      <c r="F6" s="7" t="s">
        <v>484</v>
      </c>
      <c r="G6" s="6" t="s">
        <v>473</v>
      </c>
      <c r="H6" s="7" t="s">
        <v>472</v>
      </c>
      <c r="I6" s="7" t="s">
        <v>473</v>
      </c>
      <c r="J6" s="6">
        <v>3</v>
      </c>
      <c r="K6" s="6">
        <v>0</v>
      </c>
      <c r="L6" s="6">
        <v>5</v>
      </c>
      <c r="M6" s="6"/>
      <c r="N6" s="7">
        <v>90</v>
      </c>
      <c r="O6" s="7">
        <v>180</v>
      </c>
      <c r="P6" s="6"/>
      <c r="Q6" s="6" t="s">
        <v>577</v>
      </c>
      <c r="R6" s="6"/>
      <c r="S6" s="6"/>
    </row>
    <row r="7" spans="2:19" ht="13.5">
      <c r="B7" s="7" t="s">
        <v>485</v>
      </c>
      <c r="C7" s="7" t="s">
        <v>476</v>
      </c>
      <c r="D7" s="7" t="s">
        <v>480</v>
      </c>
      <c r="E7" s="7" t="s">
        <v>481</v>
      </c>
      <c r="F7" s="7" t="s">
        <v>486</v>
      </c>
      <c r="G7" s="6" t="s">
        <v>473</v>
      </c>
      <c r="H7" s="7" t="s">
        <v>473</v>
      </c>
      <c r="I7" s="7" t="s">
        <v>473</v>
      </c>
      <c r="J7" s="6">
        <v>3</v>
      </c>
      <c r="K7" s="6">
        <v>0</v>
      </c>
      <c r="L7" s="6">
        <v>10</v>
      </c>
      <c r="M7" s="6" t="s">
        <v>487</v>
      </c>
      <c r="N7" s="7">
        <v>75</v>
      </c>
      <c r="O7" s="7">
        <v>150</v>
      </c>
      <c r="P7" s="6"/>
      <c r="Q7" s="6" t="s">
        <v>577</v>
      </c>
      <c r="R7" s="6"/>
      <c r="S7" s="6"/>
    </row>
    <row r="8" spans="2:19" ht="13.5">
      <c r="B8" s="7" t="s">
        <v>488</v>
      </c>
      <c r="C8" s="7" t="s">
        <v>476</v>
      </c>
      <c r="D8" s="7" t="s">
        <v>468</v>
      </c>
      <c r="E8" s="7" t="s">
        <v>469</v>
      </c>
      <c r="F8" s="7" t="s">
        <v>489</v>
      </c>
      <c r="G8" s="6" t="s">
        <v>472</v>
      </c>
      <c r="H8" s="7" t="s">
        <v>472</v>
      </c>
      <c r="I8" s="7" t="s">
        <v>472</v>
      </c>
      <c r="J8" s="6">
        <v>3</v>
      </c>
      <c r="K8" s="6">
        <v>0</v>
      </c>
      <c r="L8" s="6">
        <v>15</v>
      </c>
      <c r="M8" s="6" t="s">
        <v>490</v>
      </c>
      <c r="N8" s="7">
        <v>180</v>
      </c>
      <c r="O8" s="7">
        <v>270</v>
      </c>
      <c r="P8" s="6"/>
      <c r="Q8" s="6" t="s">
        <v>577</v>
      </c>
      <c r="R8" s="6"/>
      <c r="S8" s="6"/>
    </row>
    <row r="9" spans="2:19" ht="13.5">
      <c r="B9" s="7" t="s">
        <v>491</v>
      </c>
      <c r="C9" s="7" t="s">
        <v>476</v>
      </c>
      <c r="D9" s="7" t="s">
        <v>468</v>
      </c>
      <c r="E9" s="7" t="s">
        <v>481</v>
      </c>
      <c r="F9" s="7" t="s">
        <v>492</v>
      </c>
      <c r="G9" s="6" t="s">
        <v>472</v>
      </c>
      <c r="H9" s="7" t="s">
        <v>473</v>
      </c>
      <c r="I9" s="7" t="s">
        <v>472</v>
      </c>
      <c r="J9" s="6">
        <v>3</v>
      </c>
      <c r="K9" s="6">
        <v>-2</v>
      </c>
      <c r="L9" s="6">
        <v>20</v>
      </c>
      <c r="M9" s="6" t="s">
        <v>493</v>
      </c>
      <c r="N9" s="7">
        <v>120</v>
      </c>
      <c r="O9" s="7">
        <v>240</v>
      </c>
      <c r="P9" s="6">
        <v>1</v>
      </c>
      <c r="Q9" s="6" t="s">
        <v>577</v>
      </c>
      <c r="R9" s="6"/>
      <c r="S9" s="6"/>
    </row>
    <row r="10" spans="2:19" ht="13.5">
      <c r="B10" s="7" t="s">
        <v>494</v>
      </c>
      <c r="C10" s="7" t="s">
        <v>476</v>
      </c>
      <c r="D10" s="7" t="s">
        <v>495</v>
      </c>
      <c r="E10" s="7" t="s">
        <v>481</v>
      </c>
      <c r="F10" s="7" t="s">
        <v>496</v>
      </c>
      <c r="G10" s="6" t="s">
        <v>473</v>
      </c>
      <c r="H10" s="7" t="s">
        <v>473</v>
      </c>
      <c r="I10" s="7" t="s">
        <v>472</v>
      </c>
      <c r="J10" s="6">
        <v>3</v>
      </c>
      <c r="K10" s="6">
        <v>0</v>
      </c>
      <c r="L10" s="6">
        <v>10</v>
      </c>
      <c r="M10" s="6" t="s">
        <v>497</v>
      </c>
      <c r="N10" s="7">
        <v>30</v>
      </c>
      <c r="O10" s="7">
        <v>45</v>
      </c>
      <c r="P10" s="6"/>
      <c r="Q10" s="6" t="s">
        <v>577</v>
      </c>
      <c r="R10" s="6"/>
      <c r="S10" s="6"/>
    </row>
    <row r="11" spans="2:19" ht="13.5">
      <c r="B11" s="7" t="s">
        <v>498</v>
      </c>
      <c r="C11" s="7" t="s">
        <v>476</v>
      </c>
      <c r="D11" s="7" t="s">
        <v>480</v>
      </c>
      <c r="E11" s="7" t="s">
        <v>481</v>
      </c>
      <c r="F11" s="7" t="s">
        <v>484</v>
      </c>
      <c r="G11" s="6" t="s">
        <v>473</v>
      </c>
      <c r="H11" s="7" t="s">
        <v>473</v>
      </c>
      <c r="I11" s="7" t="s">
        <v>472</v>
      </c>
      <c r="J11" s="6">
        <v>3</v>
      </c>
      <c r="K11" s="6">
        <v>-1</v>
      </c>
      <c r="L11" s="6">
        <v>15</v>
      </c>
      <c r="M11" s="6" t="s">
        <v>487</v>
      </c>
      <c r="N11" s="7">
        <v>90</v>
      </c>
      <c r="O11" s="7">
        <v>180</v>
      </c>
      <c r="P11" s="6"/>
      <c r="Q11" s="6" t="s">
        <v>577</v>
      </c>
      <c r="R11" s="6"/>
      <c r="S11" s="6"/>
    </row>
    <row r="12" spans="2:19" ht="13.5">
      <c r="B12" s="7" t="s">
        <v>499</v>
      </c>
      <c r="C12" s="7" t="s">
        <v>500</v>
      </c>
      <c r="D12" s="7" t="s">
        <v>480</v>
      </c>
      <c r="E12" s="7" t="s">
        <v>481</v>
      </c>
      <c r="F12" s="7" t="s">
        <v>492</v>
      </c>
      <c r="G12" s="6" t="s">
        <v>472</v>
      </c>
      <c r="H12" s="7" t="s">
        <v>473</v>
      </c>
      <c r="I12" s="7" t="s">
        <v>472</v>
      </c>
      <c r="J12" s="6">
        <v>4</v>
      </c>
      <c r="K12" s="6" t="s">
        <v>472</v>
      </c>
      <c r="L12" s="6">
        <v>25</v>
      </c>
      <c r="M12" s="6" t="s">
        <v>501</v>
      </c>
      <c r="N12" s="7">
        <v>120</v>
      </c>
      <c r="O12" s="7">
        <v>240</v>
      </c>
      <c r="P12" s="6"/>
      <c r="Q12" s="6" t="s">
        <v>577</v>
      </c>
      <c r="R12" s="6"/>
      <c r="S12" s="6"/>
    </row>
    <row r="13" spans="2:19" ht="13.5">
      <c r="B13" s="7" t="s">
        <v>502</v>
      </c>
      <c r="C13" s="7" t="s">
        <v>476</v>
      </c>
      <c r="D13" s="7" t="s">
        <v>503</v>
      </c>
      <c r="E13" s="7" t="s">
        <v>469</v>
      </c>
      <c r="F13" s="7" t="s">
        <v>504</v>
      </c>
      <c r="G13" s="6" t="s">
        <v>472</v>
      </c>
      <c r="H13" s="7" t="s">
        <v>472</v>
      </c>
      <c r="I13" s="7" t="s">
        <v>472</v>
      </c>
      <c r="J13" s="6">
        <v>2</v>
      </c>
      <c r="K13" s="6">
        <v>0</v>
      </c>
      <c r="L13" s="6">
        <v>10</v>
      </c>
      <c r="M13" s="6" t="s">
        <v>507</v>
      </c>
      <c r="N13" s="7">
        <v>90</v>
      </c>
      <c r="O13" s="7">
        <v>90</v>
      </c>
      <c r="P13" s="6"/>
      <c r="Q13" s="6" t="s">
        <v>577</v>
      </c>
      <c r="R13" s="6"/>
      <c r="S13" s="6"/>
    </row>
    <row r="14" spans="2:19" ht="13.5">
      <c r="B14" s="7" t="s">
        <v>508</v>
      </c>
      <c r="C14" s="7" t="s">
        <v>500</v>
      </c>
      <c r="D14" s="7" t="s">
        <v>503</v>
      </c>
      <c r="E14" s="7" t="s">
        <v>469</v>
      </c>
      <c r="F14" s="7" t="s">
        <v>504</v>
      </c>
      <c r="G14" s="6" t="s">
        <v>472</v>
      </c>
      <c r="H14" s="7" t="s">
        <v>472</v>
      </c>
      <c r="I14" s="7" t="s">
        <v>472</v>
      </c>
      <c r="J14" s="6">
        <v>3</v>
      </c>
      <c r="K14" s="6" t="s">
        <v>472</v>
      </c>
      <c r="L14" s="6">
        <v>25</v>
      </c>
      <c r="M14" s="6" t="s">
        <v>509</v>
      </c>
      <c r="N14" s="55">
        <v>120</v>
      </c>
      <c r="O14" s="55">
        <v>120</v>
      </c>
      <c r="P14" s="6"/>
      <c r="Q14" s="6" t="s">
        <v>577</v>
      </c>
      <c r="R14" s="6"/>
      <c r="S14" s="6"/>
    </row>
    <row r="15" spans="2:19" ht="13.5">
      <c r="B15" s="7" t="s">
        <v>510</v>
      </c>
      <c r="C15" s="7" t="s">
        <v>500</v>
      </c>
      <c r="D15" s="7" t="s">
        <v>503</v>
      </c>
      <c r="E15" s="7" t="s">
        <v>469</v>
      </c>
      <c r="F15" s="7" t="s">
        <v>511</v>
      </c>
      <c r="G15" s="6" t="s">
        <v>472</v>
      </c>
      <c r="H15" s="7" t="s">
        <v>472</v>
      </c>
      <c r="I15" s="7" t="s">
        <v>472</v>
      </c>
      <c r="J15" s="6">
        <v>2</v>
      </c>
      <c r="K15" s="6" t="s">
        <v>472</v>
      </c>
      <c r="L15" s="6">
        <v>25</v>
      </c>
      <c r="M15" s="6" t="s">
        <v>507</v>
      </c>
      <c r="N15" s="7">
        <v>180</v>
      </c>
      <c r="O15" s="7">
        <v>180</v>
      </c>
      <c r="P15" s="6"/>
      <c r="Q15" s="6" t="s">
        <v>577</v>
      </c>
      <c r="R15" s="6"/>
      <c r="S15" s="6"/>
    </row>
    <row r="16" spans="2:19" ht="13.5">
      <c r="B16" s="7" t="s">
        <v>512</v>
      </c>
      <c r="C16" s="7" t="s">
        <v>476</v>
      </c>
      <c r="D16" s="7" t="s">
        <v>468</v>
      </c>
      <c r="E16" s="7" t="s">
        <v>469</v>
      </c>
      <c r="F16" s="7" t="s">
        <v>484</v>
      </c>
      <c r="G16" s="6" t="s">
        <v>472</v>
      </c>
      <c r="H16" s="7" t="s">
        <v>472</v>
      </c>
      <c r="I16" s="7" t="s">
        <v>472</v>
      </c>
      <c r="J16" s="6">
        <v>3</v>
      </c>
      <c r="K16" s="6">
        <v>-1</v>
      </c>
      <c r="L16" s="6">
        <v>15</v>
      </c>
      <c r="M16" s="6" t="s">
        <v>513</v>
      </c>
      <c r="N16" s="7">
        <v>90</v>
      </c>
      <c r="O16" s="7">
        <v>180</v>
      </c>
      <c r="P16" s="6">
        <v>1</v>
      </c>
      <c r="Q16" s="6" t="s">
        <v>577</v>
      </c>
      <c r="R16" s="6"/>
      <c r="S16" s="6"/>
    </row>
    <row r="17" spans="2:19" ht="13.5">
      <c r="B17" s="7" t="s">
        <v>514</v>
      </c>
      <c r="C17" s="7" t="s">
        <v>515</v>
      </c>
      <c r="D17" s="7" t="s">
        <v>495</v>
      </c>
      <c r="E17" s="7" t="s">
        <v>481</v>
      </c>
      <c r="F17" s="7" t="s">
        <v>504</v>
      </c>
      <c r="G17" s="6" t="s">
        <v>472</v>
      </c>
      <c r="H17" s="7" t="s">
        <v>472</v>
      </c>
      <c r="I17" s="7" t="s">
        <v>473</v>
      </c>
      <c r="J17" s="6">
        <v>3</v>
      </c>
      <c r="K17" s="6">
        <v>-1</v>
      </c>
      <c r="L17" s="6">
        <v>15</v>
      </c>
      <c r="M17" s="6" t="s">
        <v>493</v>
      </c>
      <c r="N17" s="7">
        <v>90</v>
      </c>
      <c r="O17" s="7">
        <v>90</v>
      </c>
      <c r="P17" s="6">
        <v>1</v>
      </c>
      <c r="Q17" s="6" t="s">
        <v>106</v>
      </c>
      <c r="R17" s="6"/>
      <c r="S17" s="6"/>
    </row>
    <row r="18" spans="2:19" ht="13.5">
      <c r="B18" s="7" t="s">
        <v>516</v>
      </c>
      <c r="C18" s="7" t="s">
        <v>515</v>
      </c>
      <c r="D18" s="7" t="s">
        <v>468</v>
      </c>
      <c r="E18" s="7" t="s">
        <v>481</v>
      </c>
      <c r="F18" s="7" t="s">
        <v>484</v>
      </c>
      <c r="G18" s="6" t="s">
        <v>473</v>
      </c>
      <c r="H18" s="7" t="s">
        <v>472</v>
      </c>
      <c r="I18" s="7" t="s">
        <v>473</v>
      </c>
      <c r="J18" s="6">
        <v>3</v>
      </c>
      <c r="K18" s="6">
        <v>-1</v>
      </c>
      <c r="L18" s="6">
        <v>20</v>
      </c>
      <c r="M18" s="6" t="s">
        <v>517</v>
      </c>
      <c r="N18" s="7">
        <v>90</v>
      </c>
      <c r="O18" s="7">
        <v>180</v>
      </c>
      <c r="P18" s="6">
        <v>1</v>
      </c>
      <c r="Q18" s="6" t="s">
        <v>106</v>
      </c>
      <c r="R18" s="6"/>
      <c r="S18" s="6"/>
    </row>
    <row r="19" spans="2:19" ht="13.5">
      <c r="B19" s="7" t="s">
        <v>518</v>
      </c>
      <c r="C19" s="7" t="s">
        <v>515</v>
      </c>
      <c r="D19" s="7" t="s">
        <v>468</v>
      </c>
      <c r="E19" s="7" t="s">
        <v>481</v>
      </c>
      <c r="F19" s="7" t="s">
        <v>519</v>
      </c>
      <c r="G19" s="6" t="s">
        <v>472</v>
      </c>
      <c r="H19" s="7" t="s">
        <v>472</v>
      </c>
      <c r="I19" s="7" t="s">
        <v>472</v>
      </c>
      <c r="J19" s="6">
        <v>2</v>
      </c>
      <c r="K19" s="6">
        <v>-2</v>
      </c>
      <c r="L19" s="6">
        <v>30</v>
      </c>
      <c r="M19" s="6" t="s">
        <v>520</v>
      </c>
      <c r="N19" s="7">
        <v>135</v>
      </c>
      <c r="O19" s="7">
        <v>270</v>
      </c>
      <c r="P19" s="6">
        <v>3</v>
      </c>
      <c r="Q19" s="6" t="s">
        <v>106</v>
      </c>
      <c r="R19" s="6"/>
      <c r="S19" s="6"/>
    </row>
    <row r="20" spans="2:19" ht="13.5">
      <c r="B20" s="7" t="s">
        <v>521</v>
      </c>
      <c r="C20" s="7" t="s">
        <v>522</v>
      </c>
      <c r="D20" s="7" t="s">
        <v>503</v>
      </c>
      <c r="E20" s="7" t="s">
        <v>469</v>
      </c>
      <c r="F20" s="7" t="s">
        <v>511</v>
      </c>
      <c r="G20" s="6" t="s">
        <v>472</v>
      </c>
      <c r="H20" s="7" t="s">
        <v>473</v>
      </c>
      <c r="I20" s="7" t="s">
        <v>473</v>
      </c>
      <c r="J20" s="6">
        <v>5</v>
      </c>
      <c r="K20" s="6">
        <v>-1</v>
      </c>
      <c r="L20" s="6">
        <v>20</v>
      </c>
      <c r="M20" s="6" t="s">
        <v>523</v>
      </c>
      <c r="N20" s="7">
        <v>180</v>
      </c>
      <c r="O20" s="7">
        <v>180</v>
      </c>
      <c r="P20" s="6"/>
      <c r="Q20" s="6" t="s">
        <v>577</v>
      </c>
      <c r="R20" s="6"/>
      <c r="S20" s="6"/>
    </row>
    <row r="21" spans="2:19" ht="13.5">
      <c r="B21" s="7" t="s">
        <v>524</v>
      </c>
      <c r="C21" s="7" t="s">
        <v>522</v>
      </c>
      <c r="D21" s="7" t="s">
        <v>503</v>
      </c>
      <c r="E21" s="7" t="s">
        <v>469</v>
      </c>
      <c r="F21" s="7" t="s">
        <v>511</v>
      </c>
      <c r="G21" s="6" t="s">
        <v>472</v>
      </c>
      <c r="H21" s="7" t="s">
        <v>473</v>
      </c>
      <c r="I21" s="7" t="s">
        <v>472</v>
      </c>
      <c r="J21" s="6">
        <v>4</v>
      </c>
      <c r="K21" s="6">
        <v>-1</v>
      </c>
      <c r="L21" s="6">
        <v>10</v>
      </c>
      <c r="M21" s="6" t="s">
        <v>525</v>
      </c>
      <c r="N21" s="7">
        <v>180</v>
      </c>
      <c r="O21" s="7">
        <v>180</v>
      </c>
      <c r="P21" s="6"/>
      <c r="Q21" s="6" t="s">
        <v>577</v>
      </c>
      <c r="R21" s="6"/>
      <c r="S21" s="6"/>
    </row>
    <row r="22" spans="2:19" ht="13.5">
      <c r="B22" s="7" t="s">
        <v>526</v>
      </c>
      <c r="C22" s="7" t="s">
        <v>522</v>
      </c>
      <c r="D22" s="7" t="s">
        <v>503</v>
      </c>
      <c r="E22" s="7" t="s">
        <v>469</v>
      </c>
      <c r="F22" s="7" t="s">
        <v>527</v>
      </c>
      <c r="G22" s="6" t="s">
        <v>472</v>
      </c>
      <c r="H22" s="7" t="s">
        <v>473</v>
      </c>
      <c r="I22" s="7" t="s">
        <v>472</v>
      </c>
      <c r="J22" s="6">
        <v>3</v>
      </c>
      <c r="K22" s="6">
        <v>-1</v>
      </c>
      <c r="L22" s="6">
        <v>20</v>
      </c>
      <c r="M22" s="6" t="s">
        <v>525</v>
      </c>
      <c r="N22" s="7">
        <v>150</v>
      </c>
      <c r="O22" s="7">
        <v>150</v>
      </c>
      <c r="P22" s="6"/>
      <c r="Q22" s="6" t="s">
        <v>577</v>
      </c>
      <c r="R22" s="6"/>
      <c r="S22" s="6"/>
    </row>
    <row r="23" spans="2:19" ht="58.5" customHeight="1">
      <c r="B23" s="8" t="s">
        <v>528</v>
      </c>
      <c r="C23" s="7" t="s">
        <v>522</v>
      </c>
      <c r="D23" s="7" t="s">
        <v>503</v>
      </c>
      <c r="E23" s="7" t="s">
        <v>469</v>
      </c>
      <c r="F23" s="7" t="s">
        <v>529</v>
      </c>
      <c r="G23" s="6" t="s">
        <v>472</v>
      </c>
      <c r="H23" s="6" t="s">
        <v>472</v>
      </c>
      <c r="I23" s="9" t="s">
        <v>530</v>
      </c>
      <c r="J23" s="6">
        <v>2</v>
      </c>
      <c r="K23" s="6">
        <v>-1</v>
      </c>
      <c r="L23" s="6">
        <v>30</v>
      </c>
      <c r="M23" s="6" t="s">
        <v>531</v>
      </c>
      <c r="N23" s="7">
        <v>90</v>
      </c>
      <c r="O23" s="7">
        <v>90</v>
      </c>
      <c r="P23" s="6"/>
      <c r="Q23" s="6" t="s">
        <v>577</v>
      </c>
      <c r="R23" s="6"/>
      <c r="S23" s="6"/>
    </row>
    <row r="24" spans="2:19" ht="13.5">
      <c r="B24" s="7" t="s">
        <v>532</v>
      </c>
      <c r="C24" s="7" t="s">
        <v>522</v>
      </c>
      <c r="D24" s="7" t="s">
        <v>495</v>
      </c>
      <c r="E24" s="7" t="s">
        <v>533</v>
      </c>
      <c r="F24" s="7" t="s">
        <v>504</v>
      </c>
      <c r="G24" s="6" t="s">
        <v>472</v>
      </c>
      <c r="H24" s="7" t="s">
        <v>472</v>
      </c>
      <c r="I24" s="7" t="s">
        <v>473</v>
      </c>
      <c r="J24" s="6" t="s">
        <v>533</v>
      </c>
      <c r="K24" s="6">
        <v>-1</v>
      </c>
      <c r="L24" s="6">
        <v>20</v>
      </c>
      <c r="M24" s="10" t="s">
        <v>534</v>
      </c>
      <c r="N24" s="7">
        <v>90</v>
      </c>
      <c r="O24" s="7">
        <v>90</v>
      </c>
      <c r="P24" s="6"/>
      <c r="Q24" s="6" t="s">
        <v>577</v>
      </c>
      <c r="R24" s="6"/>
      <c r="S24" s="6"/>
    </row>
    <row r="25" spans="2:19" ht="13.5">
      <c r="B25" s="7" t="s">
        <v>535</v>
      </c>
      <c r="C25" s="7" t="s">
        <v>536</v>
      </c>
      <c r="D25" s="7" t="s">
        <v>468</v>
      </c>
      <c r="E25" s="7" t="s">
        <v>469</v>
      </c>
      <c r="F25" s="7" t="s">
        <v>537</v>
      </c>
      <c r="G25" s="6" t="s">
        <v>473</v>
      </c>
      <c r="H25" s="7" t="s">
        <v>472</v>
      </c>
      <c r="I25" s="7" t="s">
        <v>473</v>
      </c>
      <c r="J25" s="6">
        <v>4</v>
      </c>
      <c r="K25" s="6">
        <v>0</v>
      </c>
      <c r="L25" s="6">
        <v>5</v>
      </c>
      <c r="M25" s="6" t="s">
        <v>538</v>
      </c>
      <c r="N25" s="7">
        <v>45</v>
      </c>
      <c r="O25" s="7">
        <v>60</v>
      </c>
      <c r="P25" s="6">
        <v>-2</v>
      </c>
      <c r="Q25" s="6" t="s">
        <v>577</v>
      </c>
      <c r="R25" s="6"/>
      <c r="S25" s="6"/>
    </row>
    <row r="26" spans="2:19" ht="13.5">
      <c r="B26" s="7" t="s">
        <v>539</v>
      </c>
      <c r="C26" s="7" t="s">
        <v>540</v>
      </c>
      <c r="D26" s="7" t="s">
        <v>503</v>
      </c>
      <c r="E26" s="7" t="s">
        <v>469</v>
      </c>
      <c r="F26" s="7" t="s">
        <v>541</v>
      </c>
      <c r="G26" s="6" t="s">
        <v>472</v>
      </c>
      <c r="H26" s="7" t="s">
        <v>472</v>
      </c>
      <c r="I26" s="7" t="s">
        <v>473</v>
      </c>
      <c r="J26" s="6">
        <v>3</v>
      </c>
      <c r="K26" s="6">
        <v>0</v>
      </c>
      <c r="L26" s="6">
        <v>5</v>
      </c>
      <c r="M26" s="6" t="s">
        <v>542</v>
      </c>
      <c r="N26" s="7">
        <v>45</v>
      </c>
      <c r="O26" s="7">
        <v>45</v>
      </c>
      <c r="P26" s="6"/>
      <c r="Q26" s="6" t="s">
        <v>577</v>
      </c>
      <c r="R26" s="6"/>
      <c r="S26" s="6"/>
    </row>
    <row r="27" spans="2:19" ht="13.5">
      <c r="B27" s="7" t="s">
        <v>543</v>
      </c>
      <c r="C27" s="7" t="s">
        <v>540</v>
      </c>
      <c r="D27" s="7" t="s">
        <v>503</v>
      </c>
      <c r="E27" s="7" t="s">
        <v>469</v>
      </c>
      <c r="F27" s="7" t="s">
        <v>541</v>
      </c>
      <c r="G27" s="6" t="s">
        <v>472</v>
      </c>
      <c r="H27" s="7" t="s">
        <v>472</v>
      </c>
      <c r="I27" s="7" t="s">
        <v>473</v>
      </c>
      <c r="J27" s="6" t="s">
        <v>544</v>
      </c>
      <c r="K27" s="6">
        <v>0</v>
      </c>
      <c r="L27" s="6">
        <v>5</v>
      </c>
      <c r="M27" s="6" t="s">
        <v>545</v>
      </c>
      <c r="N27" s="7">
        <v>45</v>
      </c>
      <c r="O27" s="7">
        <v>45</v>
      </c>
      <c r="P27" s="6"/>
      <c r="Q27" s="6" t="s">
        <v>577</v>
      </c>
      <c r="R27" s="6"/>
      <c r="S27" s="6"/>
    </row>
    <row r="28" spans="2:19" ht="13.5">
      <c r="B28" s="11" t="s">
        <v>546</v>
      </c>
      <c r="C28" s="7" t="s">
        <v>547</v>
      </c>
      <c r="D28" s="7" t="s">
        <v>548</v>
      </c>
      <c r="E28" s="7" t="s">
        <v>548</v>
      </c>
      <c r="F28" s="7" t="s">
        <v>549</v>
      </c>
      <c r="G28" s="6" t="s">
        <v>550</v>
      </c>
      <c r="H28" s="6" t="s">
        <v>550</v>
      </c>
      <c r="I28" s="6" t="s">
        <v>550</v>
      </c>
      <c r="J28" s="6">
        <v>4</v>
      </c>
      <c r="K28" s="6">
        <v>0</v>
      </c>
      <c r="L28" s="6">
        <v>5</v>
      </c>
      <c r="M28" s="6" t="s">
        <v>551</v>
      </c>
      <c r="N28" s="7">
        <v>15</v>
      </c>
      <c r="O28" s="7">
        <v>15</v>
      </c>
      <c r="P28" s="6">
        <v>-2</v>
      </c>
      <c r="Q28" s="6" t="s">
        <v>577</v>
      </c>
      <c r="R28" s="6"/>
      <c r="S28" s="6"/>
    </row>
    <row r="29" spans="2:19" ht="13.5">
      <c r="B29" s="11" t="s">
        <v>552</v>
      </c>
      <c r="C29" s="7" t="s">
        <v>547</v>
      </c>
      <c r="D29" s="7" t="s">
        <v>548</v>
      </c>
      <c r="E29" s="7" t="s">
        <v>548</v>
      </c>
      <c r="F29" s="7" t="s">
        <v>549</v>
      </c>
      <c r="G29" s="6" t="s">
        <v>550</v>
      </c>
      <c r="H29" s="6" t="s">
        <v>550</v>
      </c>
      <c r="I29" s="6" t="s">
        <v>550</v>
      </c>
      <c r="J29" s="6">
        <v>4</v>
      </c>
      <c r="K29" s="6">
        <v>0</v>
      </c>
      <c r="L29" s="6">
        <v>15</v>
      </c>
      <c r="M29" s="6" t="s">
        <v>553</v>
      </c>
      <c r="N29" s="7">
        <v>15</v>
      </c>
      <c r="O29" s="7">
        <v>15</v>
      </c>
      <c r="P29" s="6">
        <v>-2</v>
      </c>
      <c r="Q29" s="6" t="s">
        <v>632</v>
      </c>
      <c r="R29" s="6"/>
      <c r="S29" s="6"/>
    </row>
    <row r="30" spans="2:19" ht="13.5">
      <c r="B30" s="7" t="s">
        <v>554</v>
      </c>
      <c r="C30" s="7" t="s">
        <v>555</v>
      </c>
      <c r="D30" s="7" t="s">
        <v>548</v>
      </c>
      <c r="E30" s="7" t="s">
        <v>548</v>
      </c>
      <c r="F30" s="7" t="s">
        <v>549</v>
      </c>
      <c r="G30" s="6" t="s">
        <v>550</v>
      </c>
      <c r="H30" s="6" t="s">
        <v>550</v>
      </c>
      <c r="I30" s="6" t="s">
        <v>550</v>
      </c>
      <c r="J30" s="6">
        <v>4</v>
      </c>
      <c r="K30" s="6">
        <v>0</v>
      </c>
      <c r="L30" s="6">
        <v>10</v>
      </c>
      <c r="M30" s="6" t="s">
        <v>556</v>
      </c>
      <c r="N30" s="7">
        <v>15</v>
      </c>
      <c r="O30" s="7">
        <v>15</v>
      </c>
      <c r="P30" s="6">
        <v>-1</v>
      </c>
      <c r="Q30" s="6" t="s">
        <v>577</v>
      </c>
      <c r="R30" s="6"/>
      <c r="S30" s="6"/>
    </row>
    <row r="31" spans="2:19" ht="13.5">
      <c r="B31" s="7" t="s">
        <v>557</v>
      </c>
      <c r="C31" s="7" t="s">
        <v>558</v>
      </c>
      <c r="D31" s="7" t="s">
        <v>548</v>
      </c>
      <c r="E31" s="7" t="s">
        <v>548</v>
      </c>
      <c r="F31" s="7" t="s">
        <v>549</v>
      </c>
      <c r="G31" s="6" t="s">
        <v>550</v>
      </c>
      <c r="H31" s="6" t="s">
        <v>550</v>
      </c>
      <c r="I31" s="6" t="s">
        <v>550</v>
      </c>
      <c r="J31" s="6">
        <v>4</v>
      </c>
      <c r="K31" s="6">
        <v>0</v>
      </c>
      <c r="L31" s="6">
        <v>20</v>
      </c>
      <c r="M31" s="6" t="s">
        <v>559</v>
      </c>
      <c r="N31" s="7">
        <v>15</v>
      </c>
      <c r="O31" s="7">
        <v>15</v>
      </c>
      <c r="P31" s="6"/>
      <c r="Q31" s="6" t="s">
        <v>632</v>
      </c>
      <c r="R31" s="6"/>
      <c r="S31" s="6"/>
    </row>
    <row r="32" spans="2:19" ht="13.5">
      <c r="B32" s="7" t="s">
        <v>560</v>
      </c>
      <c r="C32" s="7" t="s">
        <v>555</v>
      </c>
      <c r="D32" s="7" t="s">
        <v>548</v>
      </c>
      <c r="E32" s="7" t="s">
        <v>548</v>
      </c>
      <c r="F32" s="7" t="s">
        <v>549</v>
      </c>
      <c r="G32" s="6" t="s">
        <v>550</v>
      </c>
      <c r="H32" s="6" t="s">
        <v>550</v>
      </c>
      <c r="I32" s="6" t="s">
        <v>550</v>
      </c>
      <c r="J32" s="6">
        <v>4</v>
      </c>
      <c r="K32" s="6">
        <v>0</v>
      </c>
      <c r="L32" s="6">
        <v>15</v>
      </c>
      <c r="M32" s="6" t="s">
        <v>561</v>
      </c>
      <c r="N32" s="7">
        <v>15</v>
      </c>
      <c r="O32" s="7">
        <v>15</v>
      </c>
      <c r="P32" s="6"/>
      <c r="Q32" s="6" t="s">
        <v>633</v>
      </c>
      <c r="R32" s="6"/>
      <c r="S32" s="6"/>
    </row>
    <row r="33" spans="2:19" ht="13.5">
      <c r="B33" s="7" t="s">
        <v>562</v>
      </c>
      <c r="C33" s="7" t="s">
        <v>563</v>
      </c>
      <c r="D33" s="7" t="s">
        <v>548</v>
      </c>
      <c r="E33" s="7" t="s">
        <v>548</v>
      </c>
      <c r="F33" s="7" t="s">
        <v>549</v>
      </c>
      <c r="G33" s="6" t="s">
        <v>550</v>
      </c>
      <c r="H33" s="6" t="s">
        <v>550</v>
      </c>
      <c r="I33" s="6" t="s">
        <v>550</v>
      </c>
      <c r="J33" s="6">
        <v>2</v>
      </c>
      <c r="K33" s="6">
        <v>0</v>
      </c>
      <c r="L33" s="6">
        <v>10</v>
      </c>
      <c r="M33" s="6" t="s">
        <v>564</v>
      </c>
      <c r="N33" s="7">
        <v>15</v>
      </c>
      <c r="O33" s="7">
        <v>15</v>
      </c>
      <c r="P33" s="6">
        <v>2</v>
      </c>
      <c r="Q33" s="6" t="s">
        <v>632</v>
      </c>
      <c r="R33" s="6"/>
      <c r="S33" s="6"/>
    </row>
    <row r="34" spans="2:19" ht="13.5">
      <c r="B34" s="8" t="s">
        <v>565</v>
      </c>
      <c r="C34" s="7" t="s">
        <v>563</v>
      </c>
      <c r="D34" s="7" t="s">
        <v>548</v>
      </c>
      <c r="E34" s="7" t="s">
        <v>548</v>
      </c>
      <c r="F34" s="7" t="s">
        <v>566</v>
      </c>
      <c r="G34" s="6" t="s">
        <v>550</v>
      </c>
      <c r="H34" s="6" t="s">
        <v>550</v>
      </c>
      <c r="I34" s="6" t="s">
        <v>550</v>
      </c>
      <c r="J34" s="6">
        <v>2</v>
      </c>
      <c r="K34" s="6">
        <v>0</v>
      </c>
      <c r="L34" s="6">
        <v>15</v>
      </c>
      <c r="M34" s="6" t="s">
        <v>567</v>
      </c>
      <c r="N34" s="7">
        <v>15</v>
      </c>
      <c r="O34" s="7">
        <v>15</v>
      </c>
      <c r="P34" s="6">
        <v>4</v>
      </c>
      <c r="Q34" s="6" t="s">
        <v>632</v>
      </c>
      <c r="R34" s="6"/>
      <c r="S34" s="6"/>
    </row>
    <row r="35" spans="2:19" ht="13.5">
      <c r="B35" s="7" t="s">
        <v>568</v>
      </c>
      <c r="C35" s="7" t="s">
        <v>598</v>
      </c>
      <c r="D35" s="7" t="s">
        <v>548</v>
      </c>
      <c r="E35" s="7" t="s">
        <v>548</v>
      </c>
      <c r="F35" s="7" t="s">
        <v>599</v>
      </c>
      <c r="G35" s="6" t="s">
        <v>550</v>
      </c>
      <c r="H35" s="6" t="s">
        <v>550</v>
      </c>
      <c r="I35" s="6" t="s">
        <v>550</v>
      </c>
      <c r="J35" s="6">
        <v>4</v>
      </c>
      <c r="K35" s="6">
        <v>-1</v>
      </c>
      <c r="L35" s="6">
        <v>15</v>
      </c>
      <c r="M35" s="6" t="s">
        <v>600</v>
      </c>
      <c r="N35" s="7">
        <v>30</v>
      </c>
      <c r="O35" s="7">
        <v>30</v>
      </c>
      <c r="P35" s="6">
        <v>-1</v>
      </c>
      <c r="Q35" s="6" t="s">
        <v>577</v>
      </c>
      <c r="R35" s="6"/>
      <c r="S35" s="6"/>
    </row>
    <row r="36" spans="2:19" ht="13.5">
      <c r="B36" s="7" t="s">
        <v>601</v>
      </c>
      <c r="C36" s="7" t="s">
        <v>602</v>
      </c>
      <c r="D36" s="7" t="s">
        <v>548</v>
      </c>
      <c r="E36" s="7" t="s">
        <v>548</v>
      </c>
      <c r="F36" s="7" t="s">
        <v>599</v>
      </c>
      <c r="G36" s="6" t="s">
        <v>550</v>
      </c>
      <c r="H36" s="6" t="s">
        <v>550</v>
      </c>
      <c r="I36" s="6" t="s">
        <v>550</v>
      </c>
      <c r="J36" s="6">
        <v>4</v>
      </c>
      <c r="K36" s="6">
        <v>-1</v>
      </c>
      <c r="L36" s="6">
        <v>40</v>
      </c>
      <c r="M36" s="6" t="s">
        <v>603</v>
      </c>
      <c r="N36" s="7">
        <v>30</v>
      </c>
      <c r="O36" s="7">
        <v>30</v>
      </c>
      <c r="P36" s="6"/>
      <c r="Q36" s="6" t="s">
        <v>632</v>
      </c>
      <c r="R36" s="6"/>
      <c r="S36" s="6"/>
    </row>
    <row r="37" spans="2:19" ht="13.5">
      <c r="B37" s="7" t="s">
        <v>604</v>
      </c>
      <c r="C37" s="7" t="s">
        <v>605</v>
      </c>
      <c r="D37" s="7" t="s">
        <v>548</v>
      </c>
      <c r="E37" s="7" t="s">
        <v>548</v>
      </c>
      <c r="F37" s="7" t="s">
        <v>599</v>
      </c>
      <c r="G37" s="6" t="s">
        <v>550</v>
      </c>
      <c r="H37" s="6" t="s">
        <v>550</v>
      </c>
      <c r="I37" s="6" t="s">
        <v>550</v>
      </c>
      <c r="J37" s="6">
        <v>3</v>
      </c>
      <c r="K37" s="6">
        <v>0</v>
      </c>
      <c r="L37" s="6">
        <v>15</v>
      </c>
      <c r="M37" s="6" t="s">
        <v>606</v>
      </c>
      <c r="N37" s="7">
        <v>30</v>
      </c>
      <c r="O37" s="7">
        <v>30</v>
      </c>
      <c r="P37" s="6">
        <v>-1</v>
      </c>
      <c r="Q37" s="6" t="s">
        <v>577</v>
      </c>
      <c r="R37" s="6"/>
      <c r="S37" s="6"/>
    </row>
    <row r="38" spans="2:19" ht="13.5">
      <c r="B38" s="7" t="s">
        <v>607</v>
      </c>
      <c r="C38" s="7" t="s">
        <v>605</v>
      </c>
      <c r="D38" s="7" t="s">
        <v>548</v>
      </c>
      <c r="E38" s="7" t="s">
        <v>548</v>
      </c>
      <c r="F38" s="7" t="s">
        <v>549</v>
      </c>
      <c r="G38" s="6" t="s">
        <v>550</v>
      </c>
      <c r="H38" s="6" t="s">
        <v>550</v>
      </c>
      <c r="I38" s="6" t="s">
        <v>550</v>
      </c>
      <c r="J38" s="6">
        <v>2</v>
      </c>
      <c r="K38" s="6">
        <v>0</v>
      </c>
      <c r="L38" s="6">
        <v>10</v>
      </c>
      <c r="M38" s="6" t="s">
        <v>608</v>
      </c>
      <c r="N38" s="7">
        <v>15</v>
      </c>
      <c r="O38" s="7">
        <v>15</v>
      </c>
      <c r="P38" s="6"/>
      <c r="Q38" s="6" t="s">
        <v>577</v>
      </c>
      <c r="R38" s="6"/>
      <c r="S38" s="6"/>
    </row>
    <row r="39" spans="2:19" ht="66.75" customHeight="1">
      <c r="B39" s="7" t="s">
        <v>609</v>
      </c>
      <c r="C39" s="7" t="s">
        <v>610</v>
      </c>
      <c r="D39" s="7" t="s">
        <v>533</v>
      </c>
      <c r="E39" s="7" t="s">
        <v>533</v>
      </c>
      <c r="F39" s="7" t="s">
        <v>549</v>
      </c>
      <c r="G39" s="6" t="s">
        <v>550</v>
      </c>
      <c r="H39" s="6" t="s">
        <v>550</v>
      </c>
      <c r="I39" s="7" t="s">
        <v>472</v>
      </c>
      <c r="J39" s="6" t="s">
        <v>533</v>
      </c>
      <c r="K39" s="6">
        <v>0</v>
      </c>
      <c r="L39" s="6">
        <v>5</v>
      </c>
      <c r="M39" s="9" t="s">
        <v>611</v>
      </c>
      <c r="N39" s="7">
        <v>15</v>
      </c>
      <c r="O39" s="7">
        <v>15</v>
      </c>
      <c r="P39" s="6"/>
      <c r="Q39" s="6" t="s">
        <v>577</v>
      </c>
      <c r="R39" s="6"/>
      <c r="S39" s="6"/>
    </row>
    <row r="40" spans="2:19" ht="66.75" customHeight="1">
      <c r="B40" s="7" t="s">
        <v>612</v>
      </c>
      <c r="C40" s="7" t="s">
        <v>610</v>
      </c>
      <c r="D40" s="7" t="s">
        <v>533</v>
      </c>
      <c r="E40" s="7" t="s">
        <v>533</v>
      </c>
      <c r="F40" s="7" t="s">
        <v>549</v>
      </c>
      <c r="G40" s="6" t="s">
        <v>550</v>
      </c>
      <c r="H40" s="6" t="s">
        <v>550</v>
      </c>
      <c r="I40" s="7" t="s">
        <v>472</v>
      </c>
      <c r="J40" s="6" t="s">
        <v>533</v>
      </c>
      <c r="K40" s="6">
        <v>0</v>
      </c>
      <c r="L40" s="6">
        <v>5</v>
      </c>
      <c r="M40" s="9" t="s">
        <v>613</v>
      </c>
      <c r="N40" s="7">
        <v>15</v>
      </c>
      <c r="O40" s="7">
        <v>15</v>
      </c>
      <c r="P40" s="6"/>
      <c r="Q40" s="6" t="s">
        <v>577</v>
      </c>
      <c r="R40" s="6"/>
      <c r="S40" s="6"/>
    </row>
    <row r="41" spans="2:19" ht="13.5">
      <c r="B41" s="7" t="s">
        <v>614</v>
      </c>
      <c r="C41" s="7" t="s">
        <v>610</v>
      </c>
      <c r="D41" s="7" t="s">
        <v>533</v>
      </c>
      <c r="E41" s="7" t="s">
        <v>533</v>
      </c>
      <c r="F41" s="7" t="s">
        <v>549</v>
      </c>
      <c r="G41" s="6" t="s">
        <v>550</v>
      </c>
      <c r="H41" s="6" t="s">
        <v>550</v>
      </c>
      <c r="I41" s="7" t="s">
        <v>472</v>
      </c>
      <c r="J41" s="6" t="s">
        <v>544</v>
      </c>
      <c r="K41" s="6">
        <v>-1</v>
      </c>
      <c r="L41" s="6">
        <v>5</v>
      </c>
      <c r="M41" s="6" t="s">
        <v>615</v>
      </c>
      <c r="N41" s="7">
        <v>15</v>
      </c>
      <c r="O41" s="7">
        <v>15</v>
      </c>
      <c r="P41" s="6"/>
      <c r="Q41" s="6" t="s">
        <v>577</v>
      </c>
      <c r="R41" s="6"/>
      <c r="S41" s="6"/>
    </row>
    <row r="42" spans="2:19" ht="13.5">
      <c r="B42" s="7" t="s">
        <v>616</v>
      </c>
      <c r="C42" s="7" t="s">
        <v>617</v>
      </c>
      <c r="D42" s="7" t="s">
        <v>468</v>
      </c>
      <c r="E42" s="7" t="s">
        <v>469</v>
      </c>
      <c r="F42" s="7" t="s">
        <v>496</v>
      </c>
      <c r="G42" s="6" t="s">
        <v>473</v>
      </c>
      <c r="H42" s="7" t="s">
        <v>472</v>
      </c>
      <c r="I42" s="7" t="s">
        <v>473</v>
      </c>
      <c r="J42" s="6">
        <v>4</v>
      </c>
      <c r="K42" s="6">
        <v>0</v>
      </c>
      <c r="L42" s="6">
        <v>5</v>
      </c>
      <c r="M42" s="6" t="s">
        <v>618</v>
      </c>
      <c r="N42" s="7">
        <v>30</v>
      </c>
      <c r="O42" s="7">
        <v>45</v>
      </c>
      <c r="P42" s="6"/>
      <c r="Q42" s="6" t="s">
        <v>577</v>
      </c>
      <c r="R42" s="6"/>
      <c r="S42" s="6"/>
    </row>
    <row r="43" spans="2:19" ht="13.5">
      <c r="B43" s="7" t="s">
        <v>619</v>
      </c>
      <c r="C43" s="7" t="s">
        <v>617</v>
      </c>
      <c r="D43" s="7" t="s">
        <v>468</v>
      </c>
      <c r="E43" s="7" t="s">
        <v>469</v>
      </c>
      <c r="F43" s="7" t="s">
        <v>537</v>
      </c>
      <c r="G43" s="6" t="s">
        <v>473</v>
      </c>
      <c r="H43" s="7" t="s">
        <v>473</v>
      </c>
      <c r="I43" s="7" t="s">
        <v>473</v>
      </c>
      <c r="J43" s="6">
        <v>4</v>
      </c>
      <c r="K43" s="6">
        <v>0</v>
      </c>
      <c r="L43" s="6">
        <v>10</v>
      </c>
      <c r="M43" s="6" t="s">
        <v>620</v>
      </c>
      <c r="N43" s="7">
        <v>45</v>
      </c>
      <c r="O43" s="7">
        <v>60</v>
      </c>
      <c r="P43" s="6"/>
      <c r="Q43" s="6" t="s">
        <v>577</v>
      </c>
      <c r="R43" s="6"/>
      <c r="S43" s="6"/>
    </row>
    <row r="44" spans="2:19" ht="13.5">
      <c r="B44" s="8" t="s">
        <v>621</v>
      </c>
      <c r="C44" s="7" t="s">
        <v>622</v>
      </c>
      <c r="D44" s="7" t="s">
        <v>548</v>
      </c>
      <c r="E44" s="7" t="s">
        <v>548</v>
      </c>
      <c r="F44" s="7" t="s">
        <v>623</v>
      </c>
      <c r="G44" s="6" t="s">
        <v>550</v>
      </c>
      <c r="H44" s="6" t="s">
        <v>550</v>
      </c>
      <c r="I44" s="6" t="s">
        <v>550</v>
      </c>
      <c r="J44" s="6">
        <v>3</v>
      </c>
      <c r="K44" s="6">
        <v>0</v>
      </c>
      <c r="L44" s="6">
        <v>5</v>
      </c>
      <c r="M44" s="6" t="s">
        <v>624</v>
      </c>
      <c r="N44" s="7">
        <v>30</v>
      </c>
      <c r="O44" s="7">
        <v>30</v>
      </c>
      <c r="P44" s="6"/>
      <c r="Q44" s="6" t="s">
        <v>577</v>
      </c>
      <c r="R44" s="6"/>
      <c r="S44" s="6"/>
    </row>
    <row r="45" spans="2:19" ht="13.5">
      <c r="B45" s="7" t="s">
        <v>625</v>
      </c>
      <c r="C45" s="7" t="s">
        <v>626</v>
      </c>
      <c r="D45" s="7" t="s">
        <v>495</v>
      </c>
      <c r="E45" s="7" t="s">
        <v>481</v>
      </c>
      <c r="F45" s="7" t="s">
        <v>599</v>
      </c>
      <c r="G45" s="6" t="s">
        <v>473</v>
      </c>
      <c r="H45" s="7" t="s">
        <v>472</v>
      </c>
      <c r="I45" s="7" t="s">
        <v>473</v>
      </c>
      <c r="J45" s="6">
        <v>4</v>
      </c>
      <c r="K45" s="6">
        <v>0</v>
      </c>
      <c r="L45" s="6">
        <v>5</v>
      </c>
      <c r="M45" s="6" t="s">
        <v>627</v>
      </c>
      <c r="N45" s="7">
        <v>30</v>
      </c>
      <c r="O45" s="7">
        <v>30</v>
      </c>
      <c r="P45" s="6"/>
      <c r="Q45" s="6" t="s">
        <v>577</v>
      </c>
      <c r="R45" s="6"/>
      <c r="S45" s="6"/>
    </row>
    <row r="46" spans="2:19" ht="13.5">
      <c r="B46" s="7" t="s">
        <v>628</v>
      </c>
      <c r="C46" s="7" t="s">
        <v>622</v>
      </c>
      <c r="D46" s="7" t="s">
        <v>548</v>
      </c>
      <c r="E46" s="7" t="s">
        <v>548</v>
      </c>
      <c r="F46" s="7" t="s">
        <v>549</v>
      </c>
      <c r="G46" s="6" t="s">
        <v>550</v>
      </c>
      <c r="H46" s="6" t="s">
        <v>550</v>
      </c>
      <c r="I46" s="6" t="s">
        <v>550</v>
      </c>
      <c r="J46" s="6">
        <v>3</v>
      </c>
      <c r="K46" s="6">
        <v>0</v>
      </c>
      <c r="L46" s="6">
        <v>5</v>
      </c>
      <c r="M46" s="6" t="s">
        <v>629</v>
      </c>
      <c r="N46" s="7">
        <v>15</v>
      </c>
      <c r="O46" s="7">
        <v>15</v>
      </c>
      <c r="P46" s="6">
        <v>-1</v>
      </c>
      <c r="Q46" s="6" t="s">
        <v>577</v>
      </c>
      <c r="R46" s="6"/>
      <c r="S46" s="6"/>
    </row>
    <row r="47" spans="2:19" ht="13.5">
      <c r="B47" s="7" t="s">
        <v>630</v>
      </c>
      <c r="C47" s="7" t="s">
        <v>631</v>
      </c>
      <c r="D47" s="7" t="s">
        <v>548</v>
      </c>
      <c r="E47" s="7" t="s">
        <v>548</v>
      </c>
      <c r="F47" s="7" t="s">
        <v>549</v>
      </c>
      <c r="G47" s="6" t="s">
        <v>550</v>
      </c>
      <c r="H47" s="6" t="s">
        <v>550</v>
      </c>
      <c r="I47" s="6" t="s">
        <v>550</v>
      </c>
      <c r="J47" s="6">
        <v>4</v>
      </c>
      <c r="K47" s="6">
        <v>0</v>
      </c>
      <c r="L47" s="6">
        <v>10</v>
      </c>
      <c r="M47" s="6" t="s">
        <v>637</v>
      </c>
      <c r="N47" s="7">
        <v>15</v>
      </c>
      <c r="O47" s="7">
        <v>15</v>
      </c>
      <c r="P47" s="6">
        <v>-3</v>
      </c>
      <c r="Q47" s="6" t="s">
        <v>577</v>
      </c>
      <c r="R47" s="6"/>
      <c r="S47" s="6"/>
    </row>
    <row r="48" spans="2:19" ht="13.5">
      <c r="B48" s="7" t="s">
        <v>638</v>
      </c>
      <c r="C48" s="7" t="s">
        <v>639</v>
      </c>
      <c r="D48" s="7" t="s">
        <v>533</v>
      </c>
      <c r="E48" s="7" t="s">
        <v>544</v>
      </c>
      <c r="F48" s="7" t="s">
        <v>544</v>
      </c>
      <c r="G48" s="6" t="s">
        <v>550</v>
      </c>
      <c r="H48" s="6" t="s">
        <v>550</v>
      </c>
      <c r="I48" s="6" t="s">
        <v>550</v>
      </c>
      <c r="J48" s="6" t="s">
        <v>544</v>
      </c>
      <c r="K48" s="6">
        <v>-1</v>
      </c>
      <c r="L48" s="6">
        <v>15</v>
      </c>
      <c r="M48" s="6" t="s">
        <v>450</v>
      </c>
      <c r="N48" s="7"/>
      <c r="O48" s="7"/>
      <c r="P48" s="6"/>
      <c r="Q48" s="6" t="s">
        <v>577</v>
      </c>
      <c r="R48" s="6">
        <v>1</v>
      </c>
      <c r="S48" s="6"/>
    </row>
    <row r="49" spans="2:19" ht="13.5">
      <c r="B49" s="8" t="s">
        <v>640</v>
      </c>
      <c r="C49" s="7" t="s">
        <v>639</v>
      </c>
      <c r="D49" s="7" t="s">
        <v>533</v>
      </c>
      <c r="E49" s="7" t="s">
        <v>544</v>
      </c>
      <c r="F49" s="7" t="s">
        <v>544</v>
      </c>
      <c r="G49" s="6" t="s">
        <v>550</v>
      </c>
      <c r="H49" s="6" t="s">
        <v>550</v>
      </c>
      <c r="I49" s="6" t="s">
        <v>550</v>
      </c>
      <c r="J49" s="6" t="s">
        <v>544</v>
      </c>
      <c r="K49" s="6">
        <v>-1</v>
      </c>
      <c r="L49" s="6">
        <v>15</v>
      </c>
      <c r="M49" s="6" t="s">
        <v>641</v>
      </c>
      <c r="N49" s="7"/>
      <c r="O49" s="7"/>
      <c r="P49" s="6"/>
      <c r="Q49" s="6" t="s">
        <v>577</v>
      </c>
      <c r="R49" s="6">
        <v>2</v>
      </c>
      <c r="S49" s="6"/>
    </row>
    <row r="50" spans="2:19" ht="13.5">
      <c r="B50" s="7" t="s">
        <v>642</v>
      </c>
      <c r="C50" s="7" t="s">
        <v>639</v>
      </c>
      <c r="D50" s="7" t="s">
        <v>533</v>
      </c>
      <c r="E50" s="7" t="s">
        <v>544</v>
      </c>
      <c r="F50" s="7" t="s">
        <v>544</v>
      </c>
      <c r="G50" s="6" t="s">
        <v>550</v>
      </c>
      <c r="H50" s="6" t="s">
        <v>550</v>
      </c>
      <c r="I50" s="6" t="s">
        <v>550</v>
      </c>
      <c r="J50" s="6" t="s">
        <v>544</v>
      </c>
      <c r="K50" s="6">
        <v>0</v>
      </c>
      <c r="L50" s="6">
        <v>10</v>
      </c>
      <c r="M50" s="6" t="s">
        <v>643</v>
      </c>
      <c r="N50" s="7"/>
      <c r="O50" s="7"/>
      <c r="P50" s="6"/>
      <c r="Q50" s="6" t="s">
        <v>577</v>
      </c>
      <c r="R50" s="6">
        <v>1</v>
      </c>
      <c r="S50" s="6"/>
    </row>
    <row r="51" spans="2:19" ht="13.5">
      <c r="B51" s="7" t="s">
        <v>644</v>
      </c>
      <c r="C51" s="7" t="s">
        <v>645</v>
      </c>
      <c r="D51" s="7" t="s">
        <v>533</v>
      </c>
      <c r="E51" s="7" t="s">
        <v>544</v>
      </c>
      <c r="F51" s="7" t="s">
        <v>544</v>
      </c>
      <c r="G51" s="6" t="s">
        <v>550</v>
      </c>
      <c r="H51" s="6" t="s">
        <v>550</v>
      </c>
      <c r="I51" s="6" t="s">
        <v>550</v>
      </c>
      <c r="J51" s="6" t="s">
        <v>544</v>
      </c>
      <c r="K51" s="6">
        <v>0</v>
      </c>
      <c r="L51" s="6">
        <v>5</v>
      </c>
      <c r="M51" s="6" t="s">
        <v>646</v>
      </c>
      <c r="N51" s="7"/>
      <c r="O51" s="7"/>
      <c r="P51" s="6"/>
      <c r="Q51" s="6" t="s">
        <v>577</v>
      </c>
      <c r="R51" s="6"/>
      <c r="S51" s="6"/>
    </row>
    <row r="52" spans="2:19" ht="13.5">
      <c r="B52" s="7" t="s">
        <v>647</v>
      </c>
      <c r="C52" s="7" t="s">
        <v>645</v>
      </c>
      <c r="D52" s="7" t="s">
        <v>533</v>
      </c>
      <c r="E52" s="7" t="s">
        <v>544</v>
      </c>
      <c r="F52" s="7" t="s">
        <v>544</v>
      </c>
      <c r="G52" s="6" t="s">
        <v>550</v>
      </c>
      <c r="H52" s="6" t="s">
        <v>550</v>
      </c>
      <c r="I52" s="6" t="s">
        <v>550</v>
      </c>
      <c r="J52" s="6" t="s">
        <v>544</v>
      </c>
      <c r="K52" s="6">
        <v>0</v>
      </c>
      <c r="L52" s="6">
        <v>10</v>
      </c>
      <c r="M52" s="6" t="s">
        <v>648</v>
      </c>
      <c r="N52" s="7"/>
      <c r="O52" s="7"/>
      <c r="P52" s="6"/>
      <c r="Q52" s="6" t="s">
        <v>577</v>
      </c>
      <c r="R52" s="6"/>
      <c r="S52" s="6"/>
    </row>
    <row r="53" spans="2:19" ht="13.5">
      <c r="B53" s="7" t="s">
        <v>649</v>
      </c>
      <c r="C53" s="7" t="s">
        <v>645</v>
      </c>
      <c r="D53" s="7" t="s">
        <v>533</v>
      </c>
      <c r="E53" s="7" t="s">
        <v>544</v>
      </c>
      <c r="F53" s="7" t="s">
        <v>544</v>
      </c>
      <c r="G53" s="6" t="s">
        <v>550</v>
      </c>
      <c r="H53" s="6" t="s">
        <v>550</v>
      </c>
      <c r="I53" s="6" t="s">
        <v>550</v>
      </c>
      <c r="J53" s="6" t="s">
        <v>544</v>
      </c>
      <c r="K53" s="6">
        <v>0</v>
      </c>
      <c r="L53" s="6">
        <v>5</v>
      </c>
      <c r="M53" s="6" t="s">
        <v>650</v>
      </c>
      <c r="N53" s="7"/>
      <c r="O53" s="7"/>
      <c r="P53" s="6"/>
      <c r="Q53" s="6" t="s">
        <v>577</v>
      </c>
      <c r="R53" s="6"/>
      <c r="S53" s="6"/>
    </row>
    <row r="54" spans="2:19" ht="13.5">
      <c r="B54" s="7" t="s">
        <v>651</v>
      </c>
      <c r="C54" s="7" t="s">
        <v>645</v>
      </c>
      <c r="D54" s="7" t="s">
        <v>533</v>
      </c>
      <c r="E54" s="7" t="s">
        <v>544</v>
      </c>
      <c r="F54" s="7" t="s">
        <v>544</v>
      </c>
      <c r="G54" s="6" t="s">
        <v>550</v>
      </c>
      <c r="H54" s="6" t="s">
        <v>550</v>
      </c>
      <c r="I54" s="6" t="s">
        <v>550</v>
      </c>
      <c r="J54" s="6" t="s">
        <v>544</v>
      </c>
      <c r="K54" s="6">
        <v>0</v>
      </c>
      <c r="L54" s="6">
        <v>5</v>
      </c>
      <c r="M54" s="6" t="s">
        <v>652</v>
      </c>
      <c r="N54" s="7"/>
      <c r="O54" s="7"/>
      <c r="P54" s="6"/>
      <c r="Q54" s="6" t="s">
        <v>577</v>
      </c>
      <c r="R54" s="6"/>
      <c r="S54" s="6"/>
    </row>
    <row r="55" spans="2:19" ht="13.5">
      <c r="B55" s="7" t="s">
        <v>653</v>
      </c>
      <c r="C55" s="7" t="s">
        <v>645</v>
      </c>
      <c r="D55" s="7" t="s">
        <v>533</v>
      </c>
      <c r="E55" s="7" t="s">
        <v>544</v>
      </c>
      <c r="F55" s="7" t="s">
        <v>544</v>
      </c>
      <c r="G55" s="6" t="s">
        <v>550</v>
      </c>
      <c r="H55" s="6" t="s">
        <v>550</v>
      </c>
      <c r="I55" s="6" t="s">
        <v>550</v>
      </c>
      <c r="J55" s="6" t="s">
        <v>544</v>
      </c>
      <c r="K55" s="6">
        <v>0</v>
      </c>
      <c r="L55" s="6">
        <v>5</v>
      </c>
      <c r="M55" s="6" t="s">
        <v>654</v>
      </c>
      <c r="N55" s="7"/>
      <c r="O55" s="7"/>
      <c r="P55" s="6"/>
      <c r="Q55" s="6" t="s">
        <v>577</v>
      </c>
      <c r="R55" s="6"/>
      <c r="S55" s="6"/>
    </row>
    <row r="56" spans="2:19" ht="13.5">
      <c r="B56" s="7" t="s">
        <v>655</v>
      </c>
      <c r="C56" s="7" t="s">
        <v>645</v>
      </c>
      <c r="D56" s="7" t="s">
        <v>533</v>
      </c>
      <c r="E56" s="7" t="s">
        <v>544</v>
      </c>
      <c r="F56" s="7" t="s">
        <v>544</v>
      </c>
      <c r="G56" s="6" t="s">
        <v>550</v>
      </c>
      <c r="H56" s="6" t="s">
        <v>550</v>
      </c>
      <c r="I56" s="6" t="s">
        <v>550</v>
      </c>
      <c r="J56" s="6" t="s">
        <v>544</v>
      </c>
      <c r="K56" s="6">
        <v>0</v>
      </c>
      <c r="L56" s="6">
        <v>5</v>
      </c>
      <c r="M56" s="6" t="s">
        <v>656</v>
      </c>
      <c r="N56" s="7"/>
      <c r="O56" s="7"/>
      <c r="P56" s="6"/>
      <c r="Q56" s="6" t="s">
        <v>577</v>
      </c>
      <c r="R56" s="6"/>
      <c r="S56" s="6"/>
    </row>
    <row r="57" spans="2:19" ht="13.5">
      <c r="B57" s="7" t="s">
        <v>657</v>
      </c>
      <c r="C57" s="7" t="s">
        <v>645</v>
      </c>
      <c r="D57" s="7" t="s">
        <v>533</v>
      </c>
      <c r="E57" s="7" t="s">
        <v>544</v>
      </c>
      <c r="F57" s="7" t="s">
        <v>544</v>
      </c>
      <c r="G57" s="6" t="s">
        <v>550</v>
      </c>
      <c r="H57" s="6" t="s">
        <v>550</v>
      </c>
      <c r="I57" s="6" t="s">
        <v>550</v>
      </c>
      <c r="J57" s="6" t="s">
        <v>544</v>
      </c>
      <c r="K57" s="6">
        <v>0</v>
      </c>
      <c r="L57" s="6">
        <v>5</v>
      </c>
      <c r="M57" s="6" t="s">
        <v>658</v>
      </c>
      <c r="N57" s="7"/>
      <c r="O57" s="7"/>
      <c r="P57" s="6"/>
      <c r="Q57" s="6" t="s">
        <v>577</v>
      </c>
      <c r="R57" s="6"/>
      <c r="S57" s="6"/>
    </row>
    <row r="58" spans="2:19" ht="13.5">
      <c r="B58" s="7" t="s">
        <v>659</v>
      </c>
      <c r="C58" s="7" t="s">
        <v>645</v>
      </c>
      <c r="D58" s="7" t="s">
        <v>533</v>
      </c>
      <c r="E58" s="7" t="s">
        <v>544</v>
      </c>
      <c r="F58" s="7" t="s">
        <v>544</v>
      </c>
      <c r="G58" s="6" t="s">
        <v>550</v>
      </c>
      <c r="H58" s="6" t="s">
        <v>550</v>
      </c>
      <c r="I58" s="6" t="s">
        <v>550</v>
      </c>
      <c r="J58" s="6" t="s">
        <v>544</v>
      </c>
      <c r="K58" s="6">
        <v>0</v>
      </c>
      <c r="L58" s="6">
        <v>5</v>
      </c>
      <c r="M58" s="6" t="s">
        <v>660</v>
      </c>
      <c r="N58" s="7"/>
      <c r="O58" s="7"/>
      <c r="P58" s="6"/>
      <c r="Q58" s="6" t="s">
        <v>577</v>
      </c>
      <c r="R58" s="6"/>
      <c r="S58" s="6"/>
    </row>
    <row r="59" spans="2:19" ht="13.5">
      <c r="B59" s="7" t="s">
        <v>661</v>
      </c>
      <c r="C59" s="7" t="s">
        <v>645</v>
      </c>
      <c r="D59" s="7" t="s">
        <v>533</v>
      </c>
      <c r="E59" s="7" t="s">
        <v>544</v>
      </c>
      <c r="F59" s="7" t="s">
        <v>544</v>
      </c>
      <c r="G59" s="6" t="s">
        <v>550</v>
      </c>
      <c r="H59" s="6" t="s">
        <v>550</v>
      </c>
      <c r="I59" s="6" t="s">
        <v>550</v>
      </c>
      <c r="J59" s="6" t="s">
        <v>544</v>
      </c>
      <c r="K59" s="6">
        <v>0</v>
      </c>
      <c r="L59" s="6">
        <v>5</v>
      </c>
      <c r="M59" s="6" t="s">
        <v>662</v>
      </c>
      <c r="N59" s="7"/>
      <c r="O59" s="7"/>
      <c r="P59" s="6"/>
      <c r="Q59" s="6" t="s">
        <v>577</v>
      </c>
      <c r="R59" s="6"/>
      <c r="S59" s="6"/>
    </row>
    <row r="60" spans="2:19" ht="13.5">
      <c r="B60" s="7" t="s">
        <v>663</v>
      </c>
      <c r="C60" s="7" t="s">
        <v>645</v>
      </c>
      <c r="D60" s="7" t="s">
        <v>533</v>
      </c>
      <c r="E60" s="7" t="s">
        <v>544</v>
      </c>
      <c r="F60" s="7" t="s">
        <v>544</v>
      </c>
      <c r="G60" s="6" t="s">
        <v>550</v>
      </c>
      <c r="H60" s="6" t="s">
        <v>550</v>
      </c>
      <c r="I60" s="6" t="s">
        <v>550</v>
      </c>
      <c r="J60" s="6" t="s">
        <v>544</v>
      </c>
      <c r="K60" s="6">
        <v>0</v>
      </c>
      <c r="L60" s="6">
        <v>10</v>
      </c>
      <c r="M60" s="6" t="s">
        <v>664</v>
      </c>
      <c r="N60" s="7"/>
      <c r="O60" s="7"/>
      <c r="P60" s="6"/>
      <c r="Q60" s="6" t="s">
        <v>577</v>
      </c>
      <c r="R60" s="6"/>
      <c r="S60" s="6"/>
    </row>
    <row r="61" spans="2:19" ht="13.5">
      <c r="B61" s="7" t="s">
        <v>665</v>
      </c>
      <c r="C61" s="7" t="s">
        <v>666</v>
      </c>
      <c r="D61" s="7" t="s">
        <v>533</v>
      </c>
      <c r="E61" s="7" t="s">
        <v>544</v>
      </c>
      <c r="F61" s="7" t="s">
        <v>544</v>
      </c>
      <c r="G61" s="6" t="s">
        <v>550</v>
      </c>
      <c r="H61" s="6" t="s">
        <v>550</v>
      </c>
      <c r="I61" s="6" t="s">
        <v>550</v>
      </c>
      <c r="J61" s="6" t="s">
        <v>544</v>
      </c>
      <c r="K61" s="6" t="s">
        <v>667</v>
      </c>
      <c r="L61" s="6">
        <v>30</v>
      </c>
      <c r="M61" s="6" t="s">
        <v>668</v>
      </c>
      <c r="N61" s="7"/>
      <c r="O61" s="7"/>
      <c r="P61" s="6"/>
      <c r="Q61" s="6" t="s">
        <v>577</v>
      </c>
      <c r="R61" s="6"/>
      <c r="S61" s="6"/>
    </row>
    <row r="62" spans="2:19" ht="13.5">
      <c r="B62" s="7" t="s">
        <v>669</v>
      </c>
      <c r="C62" s="7" t="s">
        <v>666</v>
      </c>
      <c r="D62" s="7" t="s">
        <v>533</v>
      </c>
      <c r="E62" s="7" t="s">
        <v>544</v>
      </c>
      <c r="F62" s="7" t="s">
        <v>544</v>
      </c>
      <c r="G62" s="6" t="s">
        <v>550</v>
      </c>
      <c r="H62" s="6" t="s">
        <v>550</v>
      </c>
      <c r="I62" s="6" t="s">
        <v>550</v>
      </c>
      <c r="J62" s="6" t="s">
        <v>544</v>
      </c>
      <c r="K62" s="6" t="s">
        <v>667</v>
      </c>
      <c r="L62" s="6">
        <v>40</v>
      </c>
      <c r="M62" s="6" t="s">
        <v>670</v>
      </c>
      <c r="N62" s="7"/>
      <c r="O62" s="7"/>
      <c r="P62" s="6"/>
      <c r="Q62" s="6" t="s">
        <v>577</v>
      </c>
      <c r="R62" s="6"/>
      <c r="S62" s="6"/>
    </row>
    <row r="63" spans="2:19" ht="13.5">
      <c r="B63" s="7" t="s">
        <v>671</v>
      </c>
      <c r="C63" s="7" t="s">
        <v>666</v>
      </c>
      <c r="D63" s="7" t="s">
        <v>533</v>
      </c>
      <c r="E63" s="7" t="s">
        <v>544</v>
      </c>
      <c r="F63" s="7" t="s">
        <v>544</v>
      </c>
      <c r="G63" s="6" t="s">
        <v>550</v>
      </c>
      <c r="H63" s="6" t="s">
        <v>550</v>
      </c>
      <c r="I63" s="6" t="s">
        <v>550</v>
      </c>
      <c r="J63" s="6" t="s">
        <v>544</v>
      </c>
      <c r="K63" s="6">
        <v>2</v>
      </c>
      <c r="L63" s="6">
        <v>30</v>
      </c>
      <c r="M63" s="6" t="s">
        <v>672</v>
      </c>
      <c r="N63" s="7"/>
      <c r="O63" s="7"/>
      <c r="P63" s="6"/>
      <c r="Q63" s="6" t="s">
        <v>577</v>
      </c>
      <c r="R63" s="6"/>
      <c r="S63" s="6"/>
    </row>
    <row r="64" spans="2:19" ht="13.5">
      <c r="B64" s="8" t="s">
        <v>673</v>
      </c>
      <c r="C64" s="7" t="s">
        <v>666</v>
      </c>
      <c r="D64" s="7" t="s">
        <v>533</v>
      </c>
      <c r="E64" s="7" t="s">
        <v>544</v>
      </c>
      <c r="F64" s="7" t="s">
        <v>544</v>
      </c>
      <c r="G64" s="6" t="s">
        <v>550</v>
      </c>
      <c r="H64" s="6" t="s">
        <v>550</v>
      </c>
      <c r="I64" s="6" t="s">
        <v>550</v>
      </c>
      <c r="J64" s="6" t="s">
        <v>544</v>
      </c>
      <c r="K64" s="6">
        <v>0</v>
      </c>
      <c r="L64" s="6">
        <v>10</v>
      </c>
      <c r="M64" s="6" t="s">
        <v>674</v>
      </c>
      <c r="N64" s="7"/>
      <c r="O64" s="7"/>
      <c r="P64" s="6"/>
      <c r="Q64" s="6" t="s">
        <v>577</v>
      </c>
      <c r="R64" s="6"/>
      <c r="S64" s="6"/>
    </row>
    <row r="65" spans="2:19" ht="13.5">
      <c r="B65" s="7" t="s">
        <v>675</v>
      </c>
      <c r="C65" s="7" t="s">
        <v>676</v>
      </c>
      <c r="D65" s="7" t="s">
        <v>533</v>
      </c>
      <c r="E65" s="7" t="s">
        <v>677</v>
      </c>
      <c r="F65" s="7" t="s">
        <v>677</v>
      </c>
      <c r="G65" s="6" t="s">
        <v>550</v>
      </c>
      <c r="H65" s="6" t="s">
        <v>550</v>
      </c>
      <c r="I65" s="6" t="s">
        <v>550</v>
      </c>
      <c r="J65" s="6" t="s">
        <v>677</v>
      </c>
      <c r="K65" s="6">
        <v>0</v>
      </c>
      <c r="L65" s="6">
        <v>5</v>
      </c>
      <c r="M65" s="6" t="s">
        <v>678</v>
      </c>
      <c r="N65" s="7"/>
      <c r="O65" s="7"/>
      <c r="P65" s="6"/>
      <c r="Q65" s="6" t="s">
        <v>578</v>
      </c>
      <c r="R65" s="6"/>
      <c r="S65" s="6"/>
    </row>
    <row r="66" spans="2:19" ht="13.5">
      <c r="B66" s="7" t="s">
        <v>679</v>
      </c>
      <c r="C66" s="7" t="s">
        <v>676</v>
      </c>
      <c r="D66" s="7" t="s">
        <v>533</v>
      </c>
      <c r="E66" s="7" t="s">
        <v>677</v>
      </c>
      <c r="F66" s="7" t="s">
        <v>677</v>
      </c>
      <c r="G66" s="6" t="s">
        <v>550</v>
      </c>
      <c r="H66" s="6" t="s">
        <v>550</v>
      </c>
      <c r="I66" s="6" t="s">
        <v>550</v>
      </c>
      <c r="J66" s="6" t="s">
        <v>677</v>
      </c>
      <c r="K66" s="6">
        <v>0</v>
      </c>
      <c r="L66" s="6">
        <v>10</v>
      </c>
      <c r="M66" s="6" t="s">
        <v>680</v>
      </c>
      <c r="N66" s="7"/>
      <c r="O66" s="7"/>
      <c r="P66" s="6"/>
      <c r="Q66" s="6" t="s">
        <v>633</v>
      </c>
      <c r="R66" s="6"/>
      <c r="S66" s="6"/>
    </row>
    <row r="67" spans="2:19" ht="42" customHeight="1">
      <c r="B67" s="8" t="s">
        <v>681</v>
      </c>
      <c r="C67" s="7" t="s">
        <v>676</v>
      </c>
      <c r="D67" s="7" t="s">
        <v>533</v>
      </c>
      <c r="E67" s="7" t="s">
        <v>677</v>
      </c>
      <c r="F67" s="7" t="s">
        <v>677</v>
      </c>
      <c r="G67" s="6" t="s">
        <v>550</v>
      </c>
      <c r="H67" s="6" t="s">
        <v>550</v>
      </c>
      <c r="I67" s="6" t="s">
        <v>550</v>
      </c>
      <c r="J67" s="6" t="s">
        <v>677</v>
      </c>
      <c r="K67" s="6">
        <v>0</v>
      </c>
      <c r="L67" s="6">
        <v>5</v>
      </c>
      <c r="M67" s="9" t="s">
        <v>682</v>
      </c>
      <c r="N67" s="7">
        <v>15</v>
      </c>
      <c r="O67" s="7"/>
      <c r="P67" s="6"/>
      <c r="Q67" s="6" t="s">
        <v>577</v>
      </c>
      <c r="R67" s="6"/>
      <c r="S67" s="6"/>
    </row>
    <row r="68" spans="2:19" ht="13.5">
      <c r="B68" s="7" t="s">
        <v>683</v>
      </c>
      <c r="C68" s="7" t="s">
        <v>676</v>
      </c>
      <c r="D68" s="7" t="s">
        <v>533</v>
      </c>
      <c r="E68" s="7" t="s">
        <v>677</v>
      </c>
      <c r="F68" s="7" t="s">
        <v>677</v>
      </c>
      <c r="G68" s="6" t="s">
        <v>550</v>
      </c>
      <c r="H68" s="6" t="s">
        <v>550</v>
      </c>
      <c r="I68" s="6" t="s">
        <v>550</v>
      </c>
      <c r="J68" s="6" t="s">
        <v>677</v>
      </c>
      <c r="K68" s="6">
        <v>0</v>
      </c>
      <c r="L68" s="6">
        <v>10</v>
      </c>
      <c r="M68" s="6" t="s">
        <v>684</v>
      </c>
      <c r="N68" s="7"/>
      <c r="O68" s="7"/>
      <c r="P68" s="6"/>
      <c r="Q68" s="6" t="s">
        <v>577</v>
      </c>
      <c r="R68" s="6"/>
      <c r="S68" s="6"/>
    </row>
    <row r="69" spans="2:19" ht="13.5">
      <c r="B69" s="7" t="s">
        <v>685</v>
      </c>
      <c r="C69" s="7" t="s">
        <v>676</v>
      </c>
      <c r="D69" s="7" t="s">
        <v>533</v>
      </c>
      <c r="E69" s="7" t="s">
        <v>677</v>
      </c>
      <c r="F69" s="7" t="s">
        <v>677</v>
      </c>
      <c r="G69" s="6" t="s">
        <v>550</v>
      </c>
      <c r="H69" s="6" t="s">
        <v>550</v>
      </c>
      <c r="I69" s="6" t="s">
        <v>550</v>
      </c>
      <c r="J69" s="6" t="s">
        <v>677</v>
      </c>
      <c r="K69" s="6">
        <v>0</v>
      </c>
      <c r="L69" s="6">
        <v>10</v>
      </c>
      <c r="M69" s="6" t="s">
        <v>686</v>
      </c>
      <c r="N69" s="7"/>
      <c r="O69" s="7"/>
      <c r="P69" s="6"/>
      <c r="Q69" s="6" t="s">
        <v>577</v>
      </c>
      <c r="R69" s="6"/>
      <c r="S69" s="6"/>
    </row>
    <row r="70" spans="2:19" ht="13.5">
      <c r="B70" s="7" t="s">
        <v>687</v>
      </c>
      <c r="C70" s="7" t="s">
        <v>676</v>
      </c>
      <c r="D70" s="7" t="s">
        <v>533</v>
      </c>
      <c r="E70" s="7" t="s">
        <v>677</v>
      </c>
      <c r="F70" s="7" t="s">
        <v>677</v>
      </c>
      <c r="G70" s="6" t="s">
        <v>550</v>
      </c>
      <c r="H70" s="6" t="s">
        <v>550</v>
      </c>
      <c r="I70" s="6" t="s">
        <v>550</v>
      </c>
      <c r="J70" s="6" t="s">
        <v>677</v>
      </c>
      <c r="K70" s="6">
        <v>0</v>
      </c>
      <c r="L70" s="6">
        <v>15</v>
      </c>
      <c r="M70" s="6" t="s">
        <v>689</v>
      </c>
      <c r="N70" s="7"/>
      <c r="O70" s="7"/>
      <c r="P70" s="6"/>
      <c r="Q70" s="6" t="s">
        <v>577</v>
      </c>
      <c r="R70" s="6"/>
      <c r="S70" s="6"/>
    </row>
    <row r="71" spans="2:19" ht="13.5">
      <c r="B71" s="7" t="s">
        <v>690</v>
      </c>
      <c r="C71" s="7" t="s">
        <v>691</v>
      </c>
      <c r="D71" s="7" t="s">
        <v>533</v>
      </c>
      <c r="E71" s="7" t="s">
        <v>677</v>
      </c>
      <c r="F71" s="7" t="s">
        <v>677</v>
      </c>
      <c r="G71" s="6" t="s">
        <v>550</v>
      </c>
      <c r="H71" s="6" t="s">
        <v>550</v>
      </c>
      <c r="I71" s="6" t="s">
        <v>550</v>
      </c>
      <c r="J71" s="6" t="s">
        <v>677</v>
      </c>
      <c r="K71" s="6">
        <v>0</v>
      </c>
      <c r="L71" s="6">
        <v>10</v>
      </c>
      <c r="M71" s="6" t="s">
        <v>706</v>
      </c>
      <c r="N71" s="7"/>
      <c r="O71" s="7"/>
      <c r="P71" s="6"/>
      <c r="Q71" s="6" t="s">
        <v>577</v>
      </c>
      <c r="R71" s="6"/>
      <c r="S71" s="6"/>
    </row>
    <row r="72" spans="2:19" ht="13.5">
      <c r="B72" s="8" t="s">
        <v>707</v>
      </c>
      <c r="C72" s="7" t="s">
        <v>708</v>
      </c>
      <c r="D72" s="7" t="s">
        <v>533</v>
      </c>
      <c r="E72" s="7" t="s">
        <v>544</v>
      </c>
      <c r="F72" s="7" t="s">
        <v>544</v>
      </c>
      <c r="G72" s="6" t="s">
        <v>550</v>
      </c>
      <c r="H72" s="6" t="s">
        <v>550</v>
      </c>
      <c r="I72" s="6" t="s">
        <v>550</v>
      </c>
      <c r="J72" s="6" t="s">
        <v>544</v>
      </c>
      <c r="K72" s="6">
        <v>0</v>
      </c>
      <c r="L72" s="6">
        <v>15</v>
      </c>
      <c r="M72" s="6" t="s">
        <v>709</v>
      </c>
      <c r="N72" s="55"/>
      <c r="O72" s="55"/>
      <c r="P72" s="54"/>
      <c r="Q72" s="6" t="s">
        <v>577</v>
      </c>
      <c r="R72" s="6"/>
      <c r="S72" s="6"/>
    </row>
    <row r="73" spans="2:19" ht="13.5">
      <c r="B73" s="8" t="s">
        <v>710</v>
      </c>
      <c r="C73" s="7" t="s">
        <v>711</v>
      </c>
      <c r="D73" s="7" t="s">
        <v>533</v>
      </c>
      <c r="E73" s="7" t="s">
        <v>677</v>
      </c>
      <c r="F73" s="7" t="s">
        <v>677</v>
      </c>
      <c r="G73" s="6" t="s">
        <v>550</v>
      </c>
      <c r="H73" s="6" t="s">
        <v>550</v>
      </c>
      <c r="I73" s="6" t="s">
        <v>550</v>
      </c>
      <c r="J73" s="6" t="s">
        <v>677</v>
      </c>
      <c r="K73" s="6">
        <v>0</v>
      </c>
      <c r="L73" s="6">
        <v>15</v>
      </c>
      <c r="M73" s="6" t="s">
        <v>712</v>
      </c>
      <c r="N73" s="7"/>
      <c r="O73" s="7"/>
      <c r="P73" s="6"/>
      <c r="Q73" s="6" t="s">
        <v>577</v>
      </c>
      <c r="R73" s="6"/>
      <c r="S73" s="6"/>
    </row>
    <row r="74" spans="2:19" ht="149.25" customHeight="1">
      <c r="B74" s="8" t="s">
        <v>713</v>
      </c>
      <c r="C74" s="7" t="s">
        <v>691</v>
      </c>
      <c r="D74" s="7" t="s">
        <v>533</v>
      </c>
      <c r="E74" s="7" t="s">
        <v>677</v>
      </c>
      <c r="F74" s="7" t="s">
        <v>677</v>
      </c>
      <c r="G74" s="6" t="s">
        <v>550</v>
      </c>
      <c r="H74" s="6" t="s">
        <v>550</v>
      </c>
      <c r="I74" s="6" t="s">
        <v>550</v>
      </c>
      <c r="J74" s="6" t="s">
        <v>677</v>
      </c>
      <c r="K74" s="6">
        <v>0</v>
      </c>
      <c r="L74" s="6">
        <v>25</v>
      </c>
      <c r="M74" s="9" t="s">
        <v>714</v>
      </c>
      <c r="N74" s="7"/>
      <c r="O74" s="7"/>
      <c r="P74" s="6"/>
      <c r="Q74" s="6" t="s">
        <v>577</v>
      </c>
      <c r="R74" s="6"/>
      <c r="S74" s="6"/>
    </row>
    <row r="75" spans="2:19" ht="13.5">
      <c r="B75" s="7" t="s">
        <v>715</v>
      </c>
      <c r="C75" s="7" t="s">
        <v>716</v>
      </c>
      <c r="D75" s="7" t="s">
        <v>533</v>
      </c>
      <c r="E75" s="7" t="s">
        <v>544</v>
      </c>
      <c r="F75" s="7" t="s">
        <v>544</v>
      </c>
      <c r="G75" s="6" t="s">
        <v>550</v>
      </c>
      <c r="H75" s="6" t="s">
        <v>550</v>
      </c>
      <c r="I75" s="6" t="s">
        <v>550</v>
      </c>
      <c r="J75" s="6" t="s">
        <v>544</v>
      </c>
      <c r="K75" s="6">
        <v>0</v>
      </c>
      <c r="L75" s="6">
        <v>30</v>
      </c>
      <c r="M75" s="6" t="s">
        <v>717</v>
      </c>
      <c r="N75" s="7"/>
      <c r="O75" s="7"/>
      <c r="P75" s="6"/>
      <c r="Q75" s="6" t="s">
        <v>577</v>
      </c>
      <c r="R75" s="6"/>
      <c r="S75" s="6"/>
    </row>
    <row r="76" spans="2:19" ht="13.5">
      <c r="B76" s="8" t="s">
        <v>718</v>
      </c>
      <c r="C76" s="7" t="s">
        <v>645</v>
      </c>
      <c r="D76" s="7" t="s">
        <v>533</v>
      </c>
      <c r="E76" s="7" t="s">
        <v>544</v>
      </c>
      <c r="F76" s="7" t="s">
        <v>544</v>
      </c>
      <c r="G76" s="6" t="s">
        <v>550</v>
      </c>
      <c r="H76" s="6" t="s">
        <v>550</v>
      </c>
      <c r="I76" s="6" t="s">
        <v>550</v>
      </c>
      <c r="J76" s="6" t="s">
        <v>544</v>
      </c>
      <c r="K76" s="6">
        <v>0</v>
      </c>
      <c r="L76" s="6">
        <v>5</v>
      </c>
      <c r="M76" s="6" t="s">
        <v>719</v>
      </c>
      <c r="N76" s="7"/>
      <c r="O76" s="7"/>
      <c r="P76" s="6"/>
      <c r="Q76" s="6" t="s">
        <v>577</v>
      </c>
      <c r="R76" s="6"/>
      <c r="S76" s="6"/>
    </row>
    <row r="77" spans="2:19" ht="13.5">
      <c r="B77" s="7" t="s">
        <v>720</v>
      </c>
      <c r="C77" s="7" t="s">
        <v>721</v>
      </c>
      <c r="D77" s="7" t="s">
        <v>533</v>
      </c>
      <c r="E77" s="7" t="s">
        <v>544</v>
      </c>
      <c r="F77" s="7" t="s">
        <v>544</v>
      </c>
      <c r="G77" s="6" t="s">
        <v>550</v>
      </c>
      <c r="H77" s="6" t="s">
        <v>550</v>
      </c>
      <c r="I77" s="6" t="s">
        <v>550</v>
      </c>
      <c r="J77" s="6" t="s">
        <v>544</v>
      </c>
      <c r="K77" s="6">
        <v>0</v>
      </c>
      <c r="L77" s="6">
        <v>15</v>
      </c>
      <c r="M77" s="6" t="s">
        <v>722</v>
      </c>
      <c r="N77" s="7"/>
      <c r="O77" s="7"/>
      <c r="P77" s="6"/>
      <c r="Q77" s="6" t="s">
        <v>577</v>
      </c>
      <c r="R77" s="6"/>
      <c r="S77" s="6">
        <v>1</v>
      </c>
    </row>
    <row r="78" spans="2:19" ht="13.5">
      <c r="B78" s="7" t="s">
        <v>723</v>
      </c>
      <c r="C78" s="7" t="s">
        <v>721</v>
      </c>
      <c r="D78" s="7" t="s">
        <v>533</v>
      </c>
      <c r="E78" s="7" t="s">
        <v>544</v>
      </c>
      <c r="F78" s="7" t="s">
        <v>544</v>
      </c>
      <c r="G78" s="6" t="s">
        <v>550</v>
      </c>
      <c r="H78" s="6" t="s">
        <v>550</v>
      </c>
      <c r="I78" s="6" t="s">
        <v>550</v>
      </c>
      <c r="J78" s="6" t="s">
        <v>544</v>
      </c>
      <c r="K78" s="6">
        <v>0</v>
      </c>
      <c r="L78" s="6">
        <v>5</v>
      </c>
      <c r="M78" s="6" t="s">
        <v>724</v>
      </c>
      <c r="N78" s="7"/>
      <c r="O78" s="7"/>
      <c r="P78" s="6"/>
      <c r="Q78" s="6" t="s">
        <v>577</v>
      </c>
      <c r="R78" s="6"/>
      <c r="S78" s="6">
        <v>1</v>
      </c>
    </row>
    <row r="79" spans="2:19" ht="13.5">
      <c r="B79" s="8" t="s">
        <v>725</v>
      </c>
      <c r="C79" s="7" t="s">
        <v>721</v>
      </c>
      <c r="D79" s="7" t="s">
        <v>533</v>
      </c>
      <c r="E79" s="7" t="s">
        <v>544</v>
      </c>
      <c r="F79" s="7" t="s">
        <v>544</v>
      </c>
      <c r="G79" s="6" t="s">
        <v>550</v>
      </c>
      <c r="H79" s="6" t="s">
        <v>550</v>
      </c>
      <c r="I79" s="6" t="s">
        <v>550</v>
      </c>
      <c r="J79" s="6" t="s">
        <v>544</v>
      </c>
      <c r="K79" s="6">
        <v>0</v>
      </c>
      <c r="L79" s="6">
        <v>20</v>
      </c>
      <c r="M79" s="6" t="s">
        <v>726</v>
      </c>
      <c r="N79" s="7"/>
      <c r="O79" s="7"/>
      <c r="P79" s="6"/>
      <c r="Q79" s="6" t="s">
        <v>577</v>
      </c>
      <c r="R79" s="6"/>
      <c r="S79" s="6">
        <v>1</v>
      </c>
    </row>
    <row r="80" spans="2:19" ht="13.5">
      <c r="B80" s="7"/>
      <c r="C80" s="7"/>
      <c r="D80" s="7"/>
      <c r="E80" s="7"/>
      <c r="F80" s="7"/>
      <c r="G80" s="6"/>
      <c r="H80" s="6"/>
      <c r="I80" s="6"/>
      <c r="J80" s="6"/>
      <c r="K80" s="6"/>
      <c r="L80" s="6"/>
      <c r="M80" s="6"/>
      <c r="N80" s="7"/>
      <c r="O80" s="7"/>
      <c r="P80" s="6"/>
      <c r="Q80" s="6"/>
      <c r="R80" s="6"/>
      <c r="S80" s="6"/>
    </row>
    <row r="81" spans="2:19" ht="13.5">
      <c r="B81" s="7"/>
      <c r="C81" s="7"/>
      <c r="D81" s="7"/>
      <c r="E81" s="7"/>
      <c r="F81" s="7"/>
      <c r="G81" s="6"/>
      <c r="H81" s="6"/>
      <c r="I81" s="6"/>
      <c r="J81" s="6"/>
      <c r="K81" s="6"/>
      <c r="L81" s="6"/>
      <c r="M81" s="6"/>
      <c r="N81" s="7"/>
      <c r="O81" s="7"/>
      <c r="P81" s="6"/>
      <c r="Q81" s="6"/>
      <c r="R81" s="6"/>
      <c r="S81" s="6"/>
    </row>
    <row r="82" spans="2:19" ht="13.5">
      <c r="B82" s="7"/>
      <c r="C82" s="7"/>
      <c r="D82" s="7"/>
      <c r="E82" s="7"/>
      <c r="F82" s="7"/>
      <c r="G82" s="6"/>
      <c r="H82" s="6"/>
      <c r="I82" s="6"/>
      <c r="J82" s="6"/>
      <c r="K82" s="6"/>
      <c r="L82" s="6"/>
      <c r="M82" s="6"/>
      <c r="N82" s="7"/>
      <c r="O82" s="7"/>
      <c r="P82" s="6"/>
      <c r="Q82" s="6"/>
      <c r="R82" s="6"/>
      <c r="S82" s="6"/>
    </row>
    <row r="83" spans="2:19" ht="13.5">
      <c r="B83" s="7"/>
      <c r="C83" s="7"/>
      <c r="D83" s="7"/>
      <c r="E83" s="7"/>
      <c r="F83" s="7"/>
      <c r="G83" s="6"/>
      <c r="H83" s="6"/>
      <c r="I83" s="6"/>
      <c r="J83" s="6"/>
      <c r="K83" s="6"/>
      <c r="L83" s="6"/>
      <c r="M83" s="6"/>
      <c r="N83" s="7"/>
      <c r="O83" s="7"/>
      <c r="P83" s="6"/>
      <c r="Q83" s="6"/>
      <c r="R83" s="6"/>
      <c r="S83" s="6"/>
    </row>
    <row r="84" spans="2:19" ht="13.5">
      <c r="B84" s="7"/>
      <c r="C84" s="7"/>
      <c r="D84" s="7"/>
      <c r="E84" s="7"/>
      <c r="F84" s="7"/>
      <c r="G84" s="6"/>
      <c r="H84" s="6"/>
      <c r="I84" s="6"/>
      <c r="J84" s="6"/>
      <c r="K84" s="6"/>
      <c r="L84" s="6"/>
      <c r="M84" s="6"/>
      <c r="N84" s="7"/>
      <c r="O84" s="7"/>
      <c r="P84" s="6"/>
      <c r="Q84" s="6"/>
      <c r="R84" s="6"/>
      <c r="S84" s="6"/>
    </row>
    <row r="85" spans="2:19" ht="72" customHeight="1">
      <c r="B85" s="7"/>
      <c r="C85" s="7"/>
      <c r="D85" s="7"/>
      <c r="E85" s="7"/>
      <c r="F85" s="7"/>
      <c r="G85" s="6"/>
      <c r="H85" s="6"/>
      <c r="I85" s="6"/>
      <c r="J85" s="6"/>
      <c r="K85" s="6"/>
      <c r="L85" s="6"/>
      <c r="M85" s="6"/>
      <c r="N85" s="7"/>
      <c r="O85" s="7"/>
      <c r="P85" s="6"/>
      <c r="Q85" s="6"/>
      <c r="R85" s="6"/>
      <c r="S85" s="6"/>
    </row>
    <row r="86" spans="2:19" ht="13.5">
      <c r="B86" s="7"/>
      <c r="C86" s="7"/>
      <c r="D86" s="7"/>
      <c r="E86" s="7"/>
      <c r="F86" s="7"/>
      <c r="G86" s="6"/>
      <c r="H86" s="6"/>
      <c r="I86" s="6"/>
      <c r="J86" s="6"/>
      <c r="K86" s="6"/>
      <c r="L86" s="6"/>
      <c r="M86" s="6"/>
      <c r="N86" s="7"/>
      <c r="O86" s="7"/>
      <c r="P86" s="6"/>
      <c r="Q86" s="6"/>
      <c r="R86" s="6"/>
      <c r="S86" s="6"/>
    </row>
    <row r="87" spans="2:19" ht="13.5">
      <c r="B87" s="7"/>
      <c r="C87" s="7"/>
      <c r="D87" s="7"/>
      <c r="E87" s="7"/>
      <c r="F87" s="7"/>
      <c r="G87" s="6"/>
      <c r="H87" s="6"/>
      <c r="I87" s="6"/>
      <c r="J87" s="6"/>
      <c r="K87" s="6"/>
      <c r="L87" s="6"/>
      <c r="M87" s="6"/>
      <c r="N87" s="7"/>
      <c r="O87" s="7"/>
      <c r="P87" s="6"/>
      <c r="Q87" s="6"/>
      <c r="R87" s="6"/>
      <c r="S87" s="6"/>
    </row>
    <row r="88" spans="2:19" ht="13.5">
      <c r="B88" s="7"/>
      <c r="C88" s="7"/>
      <c r="D88" s="7"/>
      <c r="E88" s="7"/>
      <c r="F88" s="7"/>
      <c r="G88" s="6"/>
      <c r="H88" s="7"/>
      <c r="I88" s="7"/>
      <c r="J88" s="6"/>
      <c r="K88" s="6"/>
      <c r="L88" s="6"/>
      <c r="M88" s="6"/>
      <c r="N88" s="7"/>
      <c r="O88" s="7"/>
      <c r="P88" s="6"/>
      <c r="Q88" s="6"/>
      <c r="R88" s="6"/>
      <c r="S88" s="6"/>
    </row>
    <row r="89" spans="2:19" ht="13.5">
      <c r="B89" s="7"/>
      <c r="C89" s="7"/>
      <c r="D89" s="7"/>
      <c r="E89" s="7"/>
      <c r="F89" s="7"/>
      <c r="G89" s="6"/>
      <c r="H89" s="7"/>
      <c r="I89" s="7"/>
      <c r="J89" s="6"/>
      <c r="K89" s="6"/>
      <c r="L89" s="6"/>
      <c r="M89" s="6"/>
      <c r="N89" s="7"/>
      <c r="O89" s="7"/>
      <c r="P89" s="6"/>
      <c r="Q89" s="6"/>
      <c r="R89" s="6"/>
      <c r="S89" s="6"/>
    </row>
    <row r="90" spans="2:19" ht="13.5">
      <c r="B90" s="7"/>
      <c r="C90" s="7"/>
      <c r="D90" s="7"/>
      <c r="E90" s="7"/>
      <c r="F90" s="7"/>
      <c r="G90" s="6"/>
      <c r="H90" s="7"/>
      <c r="I90" s="7"/>
      <c r="J90" s="6"/>
      <c r="K90" s="6"/>
      <c r="L90" s="6"/>
      <c r="M90" s="6"/>
      <c r="N90" s="7"/>
      <c r="O90" s="7"/>
      <c r="P90" s="6"/>
      <c r="Q90" s="6"/>
      <c r="R90" s="6"/>
      <c r="S90" s="6"/>
    </row>
    <row r="91" spans="2:19" ht="13.5">
      <c r="B91" s="7"/>
      <c r="C91" s="7"/>
      <c r="D91" s="7"/>
      <c r="E91" s="7"/>
      <c r="F91" s="7"/>
      <c r="G91" s="6"/>
      <c r="H91" s="7"/>
      <c r="I91" s="7"/>
      <c r="J91" s="6"/>
      <c r="K91" s="6"/>
      <c r="L91" s="6"/>
      <c r="M91" s="6"/>
      <c r="N91" s="7"/>
      <c r="O91" s="7"/>
      <c r="P91" s="6"/>
      <c r="Q91" s="6"/>
      <c r="R91" s="6"/>
      <c r="S91" s="6"/>
    </row>
    <row r="92" spans="2:19" ht="13.5">
      <c r="B92" s="7"/>
      <c r="C92" s="7"/>
      <c r="D92" s="7"/>
      <c r="E92" s="7"/>
      <c r="F92" s="7"/>
      <c r="G92" s="6"/>
      <c r="H92" s="7"/>
      <c r="I92" s="7"/>
      <c r="J92" s="6"/>
      <c r="K92" s="6"/>
      <c r="L92" s="6"/>
      <c r="M92" s="6"/>
      <c r="N92" s="7"/>
      <c r="O92" s="7"/>
      <c r="P92" s="6"/>
      <c r="Q92" s="6"/>
      <c r="R92" s="6"/>
      <c r="S92" s="6"/>
    </row>
    <row r="93" spans="2:19" ht="13.5">
      <c r="B93" s="7"/>
      <c r="C93" s="7"/>
      <c r="D93" s="7"/>
      <c r="E93" s="7"/>
      <c r="F93" s="7"/>
      <c r="G93" s="6"/>
      <c r="H93" s="7"/>
      <c r="I93" s="7"/>
      <c r="J93" s="6"/>
      <c r="K93" s="6"/>
      <c r="L93" s="6"/>
      <c r="M93" s="6"/>
      <c r="N93" s="7"/>
      <c r="O93" s="7"/>
      <c r="P93" s="6"/>
      <c r="Q93" s="6"/>
      <c r="R93" s="6"/>
      <c r="S93" s="6"/>
    </row>
    <row r="94" spans="2:19" ht="13.5">
      <c r="B94" s="7"/>
      <c r="C94" s="7"/>
      <c r="D94" s="7"/>
      <c r="E94" s="7"/>
      <c r="F94" s="7"/>
      <c r="G94" s="6"/>
      <c r="H94" s="7"/>
      <c r="I94" s="7"/>
      <c r="J94" s="6"/>
      <c r="K94" s="6"/>
      <c r="L94" s="6"/>
      <c r="M94" s="6"/>
      <c r="N94" s="7"/>
      <c r="O94" s="7"/>
      <c r="P94" s="6"/>
      <c r="Q94" s="6"/>
      <c r="R94" s="6"/>
      <c r="S94" s="6"/>
    </row>
    <row r="95" spans="2:19" ht="13.5">
      <c r="B95" s="7"/>
      <c r="C95" s="7"/>
      <c r="D95" s="7"/>
      <c r="E95" s="7"/>
      <c r="F95" s="7"/>
      <c r="G95" s="6"/>
      <c r="H95" s="7"/>
      <c r="I95" s="7"/>
      <c r="J95" s="6"/>
      <c r="K95" s="6"/>
      <c r="L95" s="6"/>
      <c r="M95" s="6"/>
      <c r="N95" s="7"/>
      <c r="O95" s="7"/>
      <c r="P95" s="6"/>
      <c r="Q95" s="6"/>
      <c r="R95" s="6"/>
      <c r="S95" s="6"/>
    </row>
    <row r="96" spans="2:19" ht="13.5">
      <c r="B96" s="7"/>
      <c r="C96" s="7"/>
      <c r="D96" s="7"/>
      <c r="E96" s="7"/>
      <c r="F96" s="7"/>
      <c r="G96" s="6"/>
      <c r="H96" s="7"/>
      <c r="I96" s="7"/>
      <c r="J96" s="6"/>
      <c r="K96" s="6"/>
      <c r="L96" s="6"/>
      <c r="M96" s="6"/>
      <c r="N96" s="7"/>
      <c r="O96" s="7"/>
      <c r="P96" s="6"/>
      <c r="Q96" s="6"/>
      <c r="R96" s="6"/>
      <c r="S96" s="6"/>
    </row>
    <row r="97" spans="2:19" ht="13.5">
      <c r="B97" s="7"/>
      <c r="C97" s="7"/>
      <c r="D97" s="7"/>
      <c r="E97" s="7"/>
      <c r="F97" s="7"/>
      <c r="G97" s="6"/>
      <c r="H97" s="7"/>
      <c r="I97" s="7"/>
      <c r="J97" s="6"/>
      <c r="K97" s="6"/>
      <c r="L97" s="6"/>
      <c r="M97" s="6"/>
      <c r="N97" s="7"/>
      <c r="O97" s="7"/>
      <c r="P97" s="6"/>
      <c r="Q97" s="6"/>
      <c r="R97" s="6"/>
      <c r="S97" s="6"/>
    </row>
    <row r="98" spans="2:19" ht="13.5">
      <c r="B98" s="7"/>
      <c r="C98" s="7"/>
      <c r="D98" s="7"/>
      <c r="E98" s="7"/>
      <c r="F98" s="7"/>
      <c r="G98" s="6"/>
      <c r="H98" s="7"/>
      <c r="I98" s="7"/>
      <c r="J98" s="6"/>
      <c r="K98" s="6"/>
      <c r="L98" s="6"/>
      <c r="M98" s="6"/>
      <c r="N98" s="7"/>
      <c r="O98" s="7"/>
      <c r="P98" s="6"/>
      <c r="Q98" s="6"/>
      <c r="R98" s="6"/>
      <c r="S98" s="6"/>
    </row>
    <row r="99" spans="2:19" ht="13.5">
      <c r="B99" s="7"/>
      <c r="C99" s="7"/>
      <c r="D99" s="7"/>
      <c r="E99" s="7"/>
      <c r="F99" s="7"/>
      <c r="G99" s="6"/>
      <c r="H99" s="7"/>
      <c r="I99" s="7"/>
      <c r="J99" s="6"/>
      <c r="K99" s="6"/>
      <c r="L99" s="6"/>
      <c r="M99" s="6"/>
      <c r="N99" s="7"/>
      <c r="O99" s="7"/>
      <c r="P99" s="6"/>
      <c r="Q99" s="6"/>
      <c r="R99" s="6"/>
      <c r="S99" s="6"/>
    </row>
    <row r="100" spans="2:19" ht="13.5">
      <c r="B100" s="7"/>
      <c r="C100" s="7"/>
      <c r="D100" s="7"/>
      <c r="E100" s="7"/>
      <c r="F100" s="7"/>
      <c r="G100" s="6"/>
      <c r="H100" s="7"/>
      <c r="I100" s="7"/>
      <c r="J100" s="6"/>
      <c r="K100" s="6"/>
      <c r="L100" s="6"/>
      <c r="M100" s="6"/>
      <c r="N100" s="7"/>
      <c r="O100" s="7"/>
      <c r="P100" s="6"/>
      <c r="Q100" s="6"/>
      <c r="R100" s="6"/>
      <c r="S100" s="6"/>
    </row>
    <row r="101" spans="2:19" ht="13.5">
      <c r="B101" s="7"/>
      <c r="C101" s="7"/>
      <c r="D101" s="7"/>
      <c r="E101" s="7"/>
      <c r="F101" s="7"/>
      <c r="G101" s="6"/>
      <c r="H101" s="7"/>
      <c r="I101" s="7"/>
      <c r="J101" s="6"/>
      <c r="K101" s="6"/>
      <c r="L101" s="6"/>
      <c r="M101" s="6"/>
      <c r="N101" s="7"/>
      <c r="O101" s="7"/>
      <c r="P101" s="6"/>
      <c r="Q101" s="6"/>
      <c r="R101" s="6"/>
      <c r="S101" s="6"/>
    </row>
    <row r="102" spans="2:19" ht="13.5">
      <c r="B102" s="7"/>
      <c r="C102" s="7"/>
      <c r="D102" s="7"/>
      <c r="E102" s="7"/>
      <c r="F102" s="7"/>
      <c r="G102" s="6"/>
      <c r="H102" s="7"/>
      <c r="I102" s="7"/>
      <c r="J102" s="6"/>
      <c r="K102" s="6"/>
      <c r="L102" s="6"/>
      <c r="M102" s="6"/>
      <c r="N102" s="7"/>
      <c r="O102" s="7"/>
      <c r="P102" s="6"/>
      <c r="Q102" s="6"/>
      <c r="R102" s="6"/>
      <c r="S102" s="6"/>
    </row>
    <row r="103" spans="2:19" ht="13.5">
      <c r="B103" s="7"/>
      <c r="C103" s="7"/>
      <c r="D103" s="7"/>
      <c r="E103" s="7"/>
      <c r="F103" s="7"/>
      <c r="G103" s="6"/>
      <c r="H103" s="7"/>
      <c r="I103" s="7"/>
      <c r="J103" s="6"/>
      <c r="K103" s="6"/>
      <c r="L103" s="6"/>
      <c r="M103" s="6"/>
      <c r="N103" s="7"/>
      <c r="O103" s="7"/>
      <c r="P103" s="6"/>
      <c r="Q103" s="6"/>
      <c r="R103" s="6"/>
      <c r="S103" s="6"/>
    </row>
    <row r="104" spans="2:19" ht="13.5">
      <c r="B104" s="7"/>
      <c r="C104" s="7"/>
      <c r="D104" s="7"/>
      <c r="E104" s="7"/>
      <c r="F104" s="7"/>
      <c r="G104" s="6"/>
      <c r="H104" s="7"/>
      <c r="I104" s="7"/>
      <c r="J104" s="6"/>
      <c r="K104" s="6"/>
      <c r="L104" s="6"/>
      <c r="M104" s="6"/>
      <c r="N104" s="7"/>
      <c r="O104" s="7"/>
      <c r="P104" s="6"/>
      <c r="Q104" s="6"/>
      <c r="R104" s="6"/>
      <c r="S104" s="6"/>
    </row>
    <row r="105" spans="2:19" ht="13.5">
      <c r="B105" s="7"/>
      <c r="C105" s="7"/>
      <c r="D105" s="7"/>
      <c r="E105" s="7"/>
      <c r="F105" s="7"/>
      <c r="G105" s="6"/>
      <c r="H105" s="7"/>
      <c r="I105" s="7"/>
      <c r="J105" s="6"/>
      <c r="K105" s="6"/>
      <c r="L105" s="6"/>
      <c r="M105" s="6"/>
      <c r="N105" s="7"/>
      <c r="O105" s="7"/>
      <c r="P105" s="6"/>
      <c r="Q105" s="6"/>
      <c r="R105" s="6"/>
      <c r="S105" s="6"/>
    </row>
    <row r="106" spans="2:19" ht="13.5">
      <c r="B106" s="7"/>
      <c r="C106" s="7"/>
      <c r="D106" s="7"/>
      <c r="E106" s="7"/>
      <c r="F106" s="7"/>
      <c r="G106" s="6"/>
      <c r="H106" s="7"/>
      <c r="I106" s="7"/>
      <c r="J106" s="6"/>
      <c r="K106" s="6"/>
      <c r="L106" s="6"/>
      <c r="M106" s="6"/>
      <c r="N106" s="7"/>
      <c r="O106" s="7"/>
      <c r="P106" s="6"/>
      <c r="Q106" s="6"/>
      <c r="R106" s="6"/>
      <c r="S106" s="6"/>
    </row>
    <row r="107" spans="2:19" ht="13.5">
      <c r="B107" s="7"/>
      <c r="C107" s="7"/>
      <c r="D107" s="7"/>
      <c r="E107" s="7"/>
      <c r="F107" s="7"/>
      <c r="G107" s="6"/>
      <c r="H107" s="7"/>
      <c r="I107" s="7"/>
      <c r="J107" s="6"/>
      <c r="K107" s="6"/>
      <c r="L107" s="6"/>
      <c r="M107" s="6"/>
      <c r="N107" s="7"/>
      <c r="O107" s="7"/>
      <c r="P107" s="6"/>
      <c r="Q107" s="6"/>
      <c r="R107" s="6"/>
      <c r="S107" s="6"/>
    </row>
    <row r="108" spans="2:19" ht="13.5">
      <c r="B108" s="7"/>
      <c r="C108" s="7"/>
      <c r="D108" s="7"/>
      <c r="E108" s="7"/>
      <c r="F108" s="7"/>
      <c r="G108" s="6"/>
      <c r="H108" s="7"/>
      <c r="I108" s="7"/>
      <c r="J108" s="6"/>
      <c r="K108" s="6"/>
      <c r="L108" s="6"/>
      <c r="M108" s="6"/>
      <c r="N108" s="7"/>
      <c r="O108" s="7"/>
      <c r="P108" s="6"/>
      <c r="Q108" s="6"/>
      <c r="R108" s="6"/>
      <c r="S108" s="6"/>
    </row>
    <row r="109" spans="2:19" ht="13.5">
      <c r="B109" s="7"/>
      <c r="C109" s="7"/>
      <c r="D109" s="7"/>
      <c r="E109" s="7"/>
      <c r="F109" s="7"/>
      <c r="G109" s="6"/>
      <c r="H109" s="7"/>
      <c r="I109" s="7"/>
      <c r="J109" s="6"/>
      <c r="K109" s="6"/>
      <c r="L109" s="6"/>
      <c r="M109" s="6"/>
      <c r="N109" s="7"/>
      <c r="O109" s="7"/>
      <c r="P109" s="6"/>
      <c r="Q109" s="6"/>
      <c r="R109" s="6"/>
      <c r="S109" s="6"/>
    </row>
    <row r="110" spans="2:19" ht="13.5">
      <c r="B110" s="7"/>
      <c r="C110" s="7"/>
      <c r="D110" s="7"/>
      <c r="E110" s="7"/>
      <c r="F110" s="7"/>
      <c r="G110" s="6"/>
      <c r="H110" s="7"/>
      <c r="I110" s="7"/>
      <c r="J110" s="6"/>
      <c r="K110" s="6"/>
      <c r="L110" s="6"/>
      <c r="M110" s="6"/>
      <c r="N110" s="7"/>
      <c r="O110" s="7"/>
      <c r="P110" s="6"/>
      <c r="Q110" s="6"/>
      <c r="R110" s="6"/>
      <c r="S110" s="6"/>
    </row>
    <row r="111" spans="2:19" ht="13.5">
      <c r="B111" s="7"/>
      <c r="C111" s="7"/>
      <c r="D111" s="7"/>
      <c r="E111" s="7"/>
      <c r="F111" s="7"/>
      <c r="G111" s="6"/>
      <c r="H111" s="7"/>
      <c r="I111" s="7"/>
      <c r="J111" s="6"/>
      <c r="K111" s="6"/>
      <c r="L111" s="6"/>
      <c r="M111" s="6"/>
      <c r="N111" s="7"/>
      <c r="O111" s="7"/>
      <c r="P111" s="6"/>
      <c r="Q111" s="6"/>
      <c r="R111" s="6"/>
      <c r="S111" s="6"/>
    </row>
    <row r="112" spans="2:13" ht="13.5">
      <c r="B112" s="7"/>
      <c r="C112" s="7"/>
      <c r="D112" s="7"/>
      <c r="E112" s="7"/>
      <c r="F112" s="7"/>
      <c r="G112" s="6"/>
      <c r="H112" s="7"/>
      <c r="I112" s="7"/>
      <c r="J112" s="6"/>
      <c r="K112" s="6"/>
      <c r="L112" s="6"/>
      <c r="M112" s="6"/>
    </row>
  </sheetData>
  <sheetProtection sheet="1" objects="1" scenarios="1"/>
  <autoFilter ref="B2:M78"/>
  <printOptions/>
  <pageMargins left="0.7479166666666667" right="0.7479166666666667" top="0.9840277777777778" bottom="0.9840277777777778" header="0.5118055555555556" footer="0.5118055555555556"/>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3">
    <tabColor indexed="10"/>
  </sheetPr>
  <dimension ref="B1:J112"/>
  <sheetViews>
    <sheetView zoomScaleSheetLayoutView="100" workbookViewId="0" topLeftCell="A97">
      <selection activeCell="B54" sqref="B54:L54"/>
    </sheetView>
  </sheetViews>
  <sheetFormatPr defaultColWidth="9.00390625" defaultRowHeight="13.5"/>
  <cols>
    <col min="2" max="2" width="17.375" style="0" customWidth="1"/>
    <col min="3" max="3" width="10.375" style="0" customWidth="1"/>
    <col min="5" max="5" width="57.75390625" style="0" customWidth="1"/>
  </cols>
  <sheetData>
    <row r="1" spans="8:10" ht="13.5">
      <c r="H1">
        <v>7</v>
      </c>
      <c r="I1">
        <v>8</v>
      </c>
      <c r="J1">
        <v>9</v>
      </c>
    </row>
    <row r="2" spans="2:10" ht="13.5">
      <c r="B2" s="7" t="s">
        <v>432</v>
      </c>
      <c r="C2" s="7" t="s">
        <v>727</v>
      </c>
      <c r="D2" s="7" t="s">
        <v>728</v>
      </c>
      <c r="E2" s="7" t="s">
        <v>729</v>
      </c>
      <c r="F2" s="6" t="s">
        <v>463</v>
      </c>
      <c r="G2" s="6" t="s">
        <v>464</v>
      </c>
      <c r="H2" s="117" t="s">
        <v>704</v>
      </c>
      <c r="I2" s="117" t="s">
        <v>692</v>
      </c>
      <c r="J2" s="117" t="s">
        <v>698</v>
      </c>
    </row>
    <row r="3" spans="2:7" ht="13.5">
      <c r="B3" s="7" t="s">
        <v>730</v>
      </c>
      <c r="C3" s="7" t="s">
        <v>731</v>
      </c>
      <c r="D3" s="7"/>
      <c r="E3" s="12" t="s">
        <v>732</v>
      </c>
      <c r="F3" s="6"/>
      <c r="G3" s="6">
        <v>20</v>
      </c>
    </row>
    <row r="4" spans="2:7" ht="13.5">
      <c r="B4" s="7" t="s">
        <v>733</v>
      </c>
      <c r="C4" s="7" t="s">
        <v>731</v>
      </c>
      <c r="D4" s="7"/>
      <c r="E4" s="12" t="s">
        <v>734</v>
      </c>
      <c r="F4" s="6"/>
      <c r="G4" s="6">
        <v>-10</v>
      </c>
    </row>
    <row r="5" spans="2:10" ht="13.5">
      <c r="B5" s="7" t="s">
        <v>735</v>
      </c>
      <c r="C5" s="7" t="s">
        <v>736</v>
      </c>
      <c r="D5" s="7"/>
      <c r="E5" s="12" t="s">
        <v>737</v>
      </c>
      <c r="F5" s="6"/>
      <c r="G5" s="6">
        <v>20</v>
      </c>
      <c r="J5">
        <v>2</v>
      </c>
    </row>
    <row r="6" spans="2:7" ht="13.5">
      <c r="B6" s="7" t="s">
        <v>738</v>
      </c>
      <c r="C6" s="7" t="s">
        <v>736</v>
      </c>
      <c r="D6" s="7">
        <v>1</v>
      </c>
      <c r="E6" s="12" t="s">
        <v>739</v>
      </c>
      <c r="F6" s="6"/>
      <c r="G6" s="6">
        <v>20</v>
      </c>
    </row>
    <row r="7" spans="2:7" ht="13.5">
      <c r="B7" s="7" t="s">
        <v>740</v>
      </c>
      <c r="C7" s="7" t="s">
        <v>736</v>
      </c>
      <c r="D7" s="7"/>
      <c r="E7" s="12" t="s">
        <v>741</v>
      </c>
      <c r="F7" s="6"/>
      <c r="G7" s="6">
        <v>20</v>
      </c>
    </row>
    <row r="8" spans="2:7" ht="13.5">
      <c r="B8" s="7" t="s">
        <v>742</v>
      </c>
      <c r="C8" s="7" t="s">
        <v>731</v>
      </c>
      <c r="D8" s="7"/>
      <c r="E8" s="12" t="s">
        <v>743</v>
      </c>
      <c r="F8" s="6"/>
      <c r="G8" s="6">
        <v>5</v>
      </c>
    </row>
    <row r="9" spans="2:7" ht="13.5">
      <c r="B9" s="7" t="s">
        <v>744</v>
      </c>
      <c r="C9" s="7" t="s">
        <v>548</v>
      </c>
      <c r="D9" s="7">
        <v>1</v>
      </c>
      <c r="E9" s="12" t="s">
        <v>745</v>
      </c>
      <c r="F9" s="6"/>
      <c r="G9" s="6">
        <v>30</v>
      </c>
    </row>
    <row r="10" spans="2:10" ht="13.5">
      <c r="B10" s="7" t="s">
        <v>746</v>
      </c>
      <c r="C10" s="7" t="s">
        <v>736</v>
      </c>
      <c r="D10" s="7">
        <v>1</v>
      </c>
      <c r="E10" s="12" t="s">
        <v>747</v>
      </c>
      <c r="F10" s="6"/>
      <c r="G10" s="6">
        <v>20</v>
      </c>
      <c r="J10">
        <v>2</v>
      </c>
    </row>
    <row r="11" spans="2:8" ht="13.5">
      <c r="B11" s="7" t="s">
        <v>748</v>
      </c>
      <c r="C11" s="7" t="s">
        <v>548</v>
      </c>
      <c r="D11" s="7"/>
      <c r="E11" s="12" t="s">
        <v>749</v>
      </c>
      <c r="F11" s="6"/>
      <c r="G11" s="6">
        <v>10</v>
      </c>
      <c r="H11">
        <v>2</v>
      </c>
    </row>
    <row r="12" spans="2:8" ht="13.5">
      <c r="B12" s="7" t="s">
        <v>750</v>
      </c>
      <c r="C12" s="7" t="s">
        <v>548</v>
      </c>
      <c r="D12" s="7"/>
      <c r="E12" s="12" t="s">
        <v>751</v>
      </c>
      <c r="F12" s="6"/>
      <c r="G12" s="6">
        <v>10</v>
      </c>
      <c r="H12">
        <v>3</v>
      </c>
    </row>
    <row r="13" spans="2:8" ht="13.5">
      <c r="B13" s="7" t="s">
        <v>752</v>
      </c>
      <c r="C13" s="7" t="s">
        <v>548</v>
      </c>
      <c r="D13" s="7"/>
      <c r="E13" s="12" t="s">
        <v>753</v>
      </c>
      <c r="F13" s="6"/>
      <c r="G13" s="6">
        <v>10</v>
      </c>
      <c r="H13">
        <v>2</v>
      </c>
    </row>
    <row r="14" spans="2:7" ht="13.5">
      <c r="B14" s="7" t="s">
        <v>754</v>
      </c>
      <c r="C14" s="7" t="s">
        <v>755</v>
      </c>
      <c r="D14" s="7">
        <v>1</v>
      </c>
      <c r="E14" s="12" t="s">
        <v>756</v>
      </c>
      <c r="F14" s="6"/>
      <c r="G14" s="6">
        <v>40</v>
      </c>
    </row>
    <row r="15" spans="2:7" ht="13.5">
      <c r="B15" s="7" t="s">
        <v>757</v>
      </c>
      <c r="C15" s="7" t="s">
        <v>731</v>
      </c>
      <c r="D15" s="7">
        <v>1</v>
      </c>
      <c r="E15" s="12" t="s">
        <v>758</v>
      </c>
      <c r="F15" s="6"/>
      <c r="G15" s="6">
        <v>30</v>
      </c>
    </row>
    <row r="16" spans="2:8" ht="108.75" customHeight="1">
      <c r="B16" s="7" t="s">
        <v>759</v>
      </c>
      <c r="C16" s="7" t="s">
        <v>731</v>
      </c>
      <c r="D16" s="7">
        <v>1</v>
      </c>
      <c r="E16" s="13" t="s">
        <v>760</v>
      </c>
      <c r="F16" s="6"/>
      <c r="G16" s="6">
        <v>60</v>
      </c>
      <c r="H16">
        <v>3</v>
      </c>
    </row>
    <row r="17" spans="2:7" ht="13.5">
      <c r="B17" s="7" t="s">
        <v>761</v>
      </c>
      <c r="C17" s="7" t="s">
        <v>731</v>
      </c>
      <c r="D17" s="7"/>
      <c r="E17" s="12" t="s">
        <v>762</v>
      </c>
      <c r="F17" s="6"/>
      <c r="G17" s="6">
        <v>30</v>
      </c>
    </row>
    <row r="18" spans="2:7" ht="13.5">
      <c r="B18" s="7" t="s">
        <v>763</v>
      </c>
      <c r="C18" s="7" t="s">
        <v>736</v>
      </c>
      <c r="D18" s="7"/>
      <c r="E18" s="12" t="s">
        <v>764</v>
      </c>
      <c r="F18" s="6"/>
      <c r="G18" s="6">
        <v>10</v>
      </c>
    </row>
    <row r="19" spans="2:7" ht="13.5">
      <c r="B19" s="7" t="s">
        <v>765</v>
      </c>
      <c r="C19" s="7" t="s">
        <v>766</v>
      </c>
      <c r="D19" s="7"/>
      <c r="E19" s="12" t="s">
        <v>767</v>
      </c>
      <c r="F19" s="6"/>
      <c r="G19" s="6">
        <v>10</v>
      </c>
    </row>
    <row r="20" spans="2:8" ht="13.5">
      <c r="B20" s="7" t="s">
        <v>768</v>
      </c>
      <c r="C20" s="7" t="s">
        <v>548</v>
      </c>
      <c r="D20" s="7">
        <v>1</v>
      </c>
      <c r="E20" s="12" t="s">
        <v>769</v>
      </c>
      <c r="F20" s="6"/>
      <c r="G20" s="6">
        <v>20</v>
      </c>
      <c r="H20">
        <v>2</v>
      </c>
    </row>
    <row r="21" spans="2:7" ht="13.5">
      <c r="B21" s="7" t="s">
        <v>770</v>
      </c>
      <c r="C21" s="7" t="s">
        <v>731</v>
      </c>
      <c r="D21" s="7"/>
      <c r="E21" s="12" t="s">
        <v>771</v>
      </c>
      <c r="F21" s="6"/>
      <c r="G21" s="6">
        <v>60</v>
      </c>
    </row>
    <row r="22" spans="2:7" ht="13.5">
      <c r="B22" s="7" t="s">
        <v>772</v>
      </c>
      <c r="C22" s="7" t="s">
        <v>766</v>
      </c>
      <c r="D22" s="7"/>
      <c r="E22" s="12" t="s">
        <v>773</v>
      </c>
      <c r="F22" s="6"/>
      <c r="G22" s="6">
        <v>10</v>
      </c>
    </row>
    <row r="23" spans="2:7" ht="13.5">
      <c r="B23" s="7" t="s">
        <v>774</v>
      </c>
      <c r="C23" s="7" t="s">
        <v>736</v>
      </c>
      <c r="D23" s="7"/>
      <c r="E23" s="12" t="s">
        <v>775</v>
      </c>
      <c r="F23" s="6">
        <v>1</v>
      </c>
      <c r="G23" s="6">
        <v>30</v>
      </c>
    </row>
    <row r="24" spans="2:7" ht="13.5">
      <c r="B24" s="7" t="s">
        <v>776</v>
      </c>
      <c r="C24" s="7" t="s">
        <v>548</v>
      </c>
      <c r="D24" s="7"/>
      <c r="E24" s="12" t="s">
        <v>777</v>
      </c>
      <c r="F24" s="6"/>
      <c r="G24" s="6">
        <v>30</v>
      </c>
    </row>
    <row r="25" spans="2:8" ht="13.5">
      <c r="B25" s="7" t="s">
        <v>778</v>
      </c>
      <c r="C25" s="7" t="s">
        <v>779</v>
      </c>
      <c r="D25" s="7"/>
      <c r="E25" s="12" t="s">
        <v>780</v>
      </c>
      <c r="F25" s="6"/>
      <c r="G25" s="6">
        <v>10</v>
      </c>
      <c r="H25">
        <v>-1</v>
      </c>
    </row>
    <row r="26" spans="2:7" ht="13.5">
      <c r="B26" s="8" t="s">
        <v>781</v>
      </c>
      <c r="C26" s="7" t="s">
        <v>782</v>
      </c>
      <c r="D26" s="7"/>
      <c r="E26" s="12" t="s">
        <v>783</v>
      </c>
      <c r="F26" s="6"/>
      <c r="G26" s="6">
        <v>-10</v>
      </c>
    </row>
    <row r="27" spans="2:7" ht="13.5">
      <c r="B27" s="7" t="s">
        <v>784</v>
      </c>
      <c r="C27" s="7" t="s">
        <v>736</v>
      </c>
      <c r="D27" s="7">
        <v>1</v>
      </c>
      <c r="E27" s="12" t="s">
        <v>785</v>
      </c>
      <c r="F27" s="6"/>
      <c r="G27" s="6">
        <v>30</v>
      </c>
    </row>
    <row r="28" spans="2:7" ht="13.5">
      <c r="B28" s="7" t="s">
        <v>786</v>
      </c>
      <c r="C28" s="7" t="s">
        <v>731</v>
      </c>
      <c r="D28" s="7"/>
      <c r="E28" s="12" t="s">
        <v>787</v>
      </c>
      <c r="F28" s="6"/>
      <c r="G28" s="6">
        <v>30</v>
      </c>
    </row>
    <row r="29" spans="2:7" ht="13.5">
      <c r="B29" s="7" t="s">
        <v>788</v>
      </c>
      <c r="C29" s="7" t="s">
        <v>789</v>
      </c>
      <c r="D29" s="7">
        <v>1</v>
      </c>
      <c r="E29" s="12" t="s">
        <v>790</v>
      </c>
      <c r="F29" s="6"/>
      <c r="G29" s="6">
        <v>20</v>
      </c>
    </row>
    <row r="30" spans="2:7" ht="13.5">
      <c r="B30" s="7" t="s">
        <v>791</v>
      </c>
      <c r="C30" s="7" t="s">
        <v>736</v>
      </c>
      <c r="D30" s="7"/>
      <c r="E30" s="12" t="s">
        <v>792</v>
      </c>
      <c r="F30" s="6"/>
      <c r="G30" s="6">
        <v>20</v>
      </c>
    </row>
    <row r="31" spans="2:7" ht="13.5">
      <c r="B31" s="7" t="s">
        <v>793</v>
      </c>
      <c r="C31" s="7" t="s">
        <v>794</v>
      </c>
      <c r="D31" s="7">
        <v>1</v>
      </c>
      <c r="E31" s="12" t="s">
        <v>795</v>
      </c>
      <c r="F31" s="6"/>
      <c r="G31" s="6">
        <v>30</v>
      </c>
    </row>
    <row r="32" spans="2:7" ht="13.5">
      <c r="B32" s="7" t="s">
        <v>796</v>
      </c>
      <c r="C32" s="7" t="s">
        <v>736</v>
      </c>
      <c r="D32" s="7"/>
      <c r="E32" s="12" t="s">
        <v>798</v>
      </c>
      <c r="F32" s="6"/>
      <c r="G32" s="6">
        <v>10</v>
      </c>
    </row>
    <row r="33" spans="2:7" ht="13.5">
      <c r="B33" s="7" t="s">
        <v>799</v>
      </c>
      <c r="C33" s="7" t="s">
        <v>766</v>
      </c>
      <c r="D33" s="7"/>
      <c r="E33" s="12" t="s">
        <v>800</v>
      </c>
      <c r="F33" s="6"/>
      <c r="G33" s="6">
        <v>30</v>
      </c>
    </row>
    <row r="34" spans="2:7" ht="13.5">
      <c r="B34" s="7" t="s">
        <v>801</v>
      </c>
      <c r="C34" s="7" t="s">
        <v>802</v>
      </c>
      <c r="D34" s="7"/>
      <c r="E34" s="12" t="s">
        <v>803</v>
      </c>
      <c r="F34" s="6"/>
      <c r="G34" s="6">
        <v>30</v>
      </c>
    </row>
    <row r="35" spans="2:8" ht="13.5">
      <c r="B35" s="7" t="s">
        <v>804</v>
      </c>
      <c r="C35" s="7" t="s">
        <v>736</v>
      </c>
      <c r="D35" s="7">
        <v>1</v>
      </c>
      <c r="E35" s="12" t="s">
        <v>805</v>
      </c>
      <c r="F35" s="6"/>
      <c r="G35" s="6">
        <v>20</v>
      </c>
      <c r="H35">
        <v>2</v>
      </c>
    </row>
    <row r="36" spans="2:7" ht="13.5">
      <c r="B36" s="7" t="s">
        <v>806</v>
      </c>
      <c r="C36" s="7" t="s">
        <v>731</v>
      </c>
      <c r="D36" s="7"/>
      <c r="E36" s="12" t="s">
        <v>807</v>
      </c>
      <c r="F36" s="6"/>
      <c r="G36" s="6">
        <v>30</v>
      </c>
    </row>
    <row r="37" spans="2:7" ht="13.5">
      <c r="B37" s="7" t="s">
        <v>808</v>
      </c>
      <c r="C37" s="7" t="s">
        <v>548</v>
      </c>
      <c r="D37" s="7">
        <v>1</v>
      </c>
      <c r="E37" s="12" t="s">
        <v>809</v>
      </c>
      <c r="F37" s="6"/>
      <c r="G37" s="6">
        <v>30</v>
      </c>
    </row>
    <row r="38" spans="2:7" ht="13.5">
      <c r="B38" s="7" t="s">
        <v>810</v>
      </c>
      <c r="C38" s="7" t="s">
        <v>736</v>
      </c>
      <c r="D38" s="7"/>
      <c r="E38" s="12" t="s">
        <v>811</v>
      </c>
      <c r="F38" s="6"/>
      <c r="G38" s="6">
        <v>30</v>
      </c>
    </row>
    <row r="39" spans="2:7" ht="13.5">
      <c r="B39" s="7" t="s">
        <v>812</v>
      </c>
      <c r="C39" s="7" t="s">
        <v>813</v>
      </c>
      <c r="D39" s="7"/>
      <c r="E39" s="12" t="s">
        <v>814</v>
      </c>
      <c r="F39" s="6"/>
      <c r="G39" s="6">
        <v>10</v>
      </c>
    </row>
    <row r="40" spans="2:7" ht="13.5">
      <c r="B40" s="7" t="s">
        <v>815</v>
      </c>
      <c r="C40" s="7" t="s">
        <v>736</v>
      </c>
      <c r="D40" s="7">
        <v>1</v>
      </c>
      <c r="E40" s="12" t="s">
        <v>816</v>
      </c>
      <c r="F40" s="6"/>
      <c r="G40" s="6">
        <v>30</v>
      </c>
    </row>
    <row r="41" spans="2:7" ht="13.5">
      <c r="B41" s="7" t="s">
        <v>817</v>
      </c>
      <c r="C41" s="7" t="s">
        <v>736</v>
      </c>
      <c r="D41" s="7">
        <v>1</v>
      </c>
      <c r="E41" s="12" t="s">
        <v>818</v>
      </c>
      <c r="F41" s="6"/>
      <c r="G41" s="6">
        <v>20</v>
      </c>
    </row>
    <row r="42" spans="2:7" ht="13.5">
      <c r="B42" s="7" t="s">
        <v>819</v>
      </c>
      <c r="C42" s="7" t="s">
        <v>736</v>
      </c>
      <c r="D42" s="7">
        <v>1</v>
      </c>
      <c r="E42" s="12" t="s">
        <v>820</v>
      </c>
      <c r="F42" s="6"/>
      <c r="G42" s="6">
        <v>30</v>
      </c>
    </row>
    <row r="43" spans="2:8" ht="13.5">
      <c r="B43" s="7" t="s">
        <v>821</v>
      </c>
      <c r="C43" s="7" t="s">
        <v>736</v>
      </c>
      <c r="D43" s="7"/>
      <c r="E43" s="12" t="s">
        <v>822</v>
      </c>
      <c r="F43" s="6"/>
      <c r="G43" s="6">
        <v>40</v>
      </c>
      <c r="H43">
        <v>1</v>
      </c>
    </row>
    <row r="44" spans="2:7" ht="13.5">
      <c r="B44" s="7" t="s">
        <v>823</v>
      </c>
      <c r="C44" s="7" t="s">
        <v>736</v>
      </c>
      <c r="D44" s="7">
        <v>1</v>
      </c>
      <c r="E44" s="12" t="s">
        <v>824</v>
      </c>
      <c r="F44" s="6"/>
      <c r="G44" s="6">
        <v>20</v>
      </c>
    </row>
    <row r="45" spans="2:8" ht="13.5">
      <c r="B45" s="7" t="s">
        <v>825</v>
      </c>
      <c r="C45" s="7" t="s">
        <v>736</v>
      </c>
      <c r="D45" s="7"/>
      <c r="E45" s="12" t="s">
        <v>826</v>
      </c>
      <c r="F45" s="6"/>
      <c r="G45" s="6">
        <v>20</v>
      </c>
      <c r="H45">
        <v>0.5</v>
      </c>
    </row>
    <row r="46" spans="2:8" ht="13.5">
      <c r="B46" s="7" t="s">
        <v>827</v>
      </c>
      <c r="C46" s="7" t="s">
        <v>789</v>
      </c>
      <c r="D46" s="7"/>
      <c r="E46" s="12" t="s">
        <v>828</v>
      </c>
      <c r="F46" s="6"/>
      <c r="G46" s="6">
        <v>20</v>
      </c>
      <c r="H46">
        <v>0.5</v>
      </c>
    </row>
    <row r="47" spans="2:7" ht="13.5">
      <c r="B47" s="7" t="s">
        <v>829</v>
      </c>
      <c r="C47" s="7" t="s">
        <v>736</v>
      </c>
      <c r="D47" s="7">
        <v>1</v>
      </c>
      <c r="E47" s="12" t="s">
        <v>830</v>
      </c>
      <c r="F47" s="6"/>
      <c r="G47" s="6">
        <v>30</v>
      </c>
    </row>
    <row r="48" spans="2:7" ht="13.5">
      <c r="B48" s="7" t="s">
        <v>831</v>
      </c>
      <c r="C48" s="7" t="s">
        <v>736</v>
      </c>
      <c r="D48" s="7">
        <v>1</v>
      </c>
      <c r="E48" s="12" t="s">
        <v>832</v>
      </c>
      <c r="F48" s="6"/>
      <c r="G48" s="6">
        <v>25</v>
      </c>
    </row>
    <row r="49" spans="2:7" ht="13.5">
      <c r="B49" s="7" t="s">
        <v>833</v>
      </c>
      <c r="C49" s="7" t="s">
        <v>766</v>
      </c>
      <c r="D49" s="7"/>
      <c r="E49" s="12" t="s">
        <v>834</v>
      </c>
      <c r="F49" s="6"/>
      <c r="G49" s="6">
        <v>20</v>
      </c>
    </row>
    <row r="50" spans="2:7" ht="13.5">
      <c r="B50" s="7" t="s">
        <v>835</v>
      </c>
      <c r="C50" s="7" t="s">
        <v>533</v>
      </c>
      <c r="D50" s="7">
        <v>1</v>
      </c>
      <c r="E50" s="12" t="s">
        <v>836</v>
      </c>
      <c r="F50" s="6"/>
      <c r="G50" s="6">
        <v>60</v>
      </c>
    </row>
    <row r="51" spans="2:7" ht="13.5">
      <c r="B51" s="7" t="s">
        <v>837</v>
      </c>
      <c r="C51" s="7" t="s">
        <v>736</v>
      </c>
      <c r="D51" s="7">
        <v>1</v>
      </c>
      <c r="E51" s="12" t="s">
        <v>838</v>
      </c>
      <c r="F51" s="6"/>
      <c r="G51" s="6">
        <v>20</v>
      </c>
    </row>
    <row r="52" spans="2:7" ht="13.5">
      <c r="B52" s="8" t="s">
        <v>113</v>
      </c>
      <c r="C52" s="7" t="s">
        <v>839</v>
      </c>
      <c r="D52" s="7"/>
      <c r="E52" s="12" t="s">
        <v>840</v>
      </c>
      <c r="F52" s="6"/>
      <c r="G52" s="6">
        <v>5</v>
      </c>
    </row>
    <row r="53" spans="2:7" ht="13.5">
      <c r="B53" s="7" t="s">
        <v>841</v>
      </c>
      <c r="C53" s="7" t="s">
        <v>842</v>
      </c>
      <c r="D53" s="7">
        <v>1</v>
      </c>
      <c r="E53" s="12" t="s">
        <v>843</v>
      </c>
      <c r="F53" s="6"/>
      <c r="G53" s="6">
        <v>15</v>
      </c>
    </row>
    <row r="54" spans="2:7" ht="13.5">
      <c r="B54" s="7" t="s">
        <v>844</v>
      </c>
      <c r="C54" s="7" t="s">
        <v>548</v>
      </c>
      <c r="D54" s="7">
        <v>1</v>
      </c>
      <c r="E54" s="12" t="s">
        <v>845</v>
      </c>
      <c r="F54" s="6"/>
      <c r="G54" s="6">
        <v>30</v>
      </c>
    </row>
    <row r="55" spans="2:7" ht="13.5">
      <c r="B55" s="7" t="s">
        <v>846</v>
      </c>
      <c r="C55" s="7" t="s">
        <v>736</v>
      </c>
      <c r="D55" s="7">
        <v>1</v>
      </c>
      <c r="E55" s="12" t="s">
        <v>847</v>
      </c>
      <c r="F55" s="6"/>
      <c r="G55" s="6">
        <v>20</v>
      </c>
    </row>
    <row r="56" spans="2:7" ht="13.5">
      <c r="B56" s="7" t="s">
        <v>848</v>
      </c>
      <c r="C56" s="7" t="s">
        <v>736</v>
      </c>
      <c r="D56" s="7">
        <v>1</v>
      </c>
      <c r="E56" s="12" t="s">
        <v>849</v>
      </c>
      <c r="F56" s="6"/>
      <c r="G56" s="6">
        <v>20</v>
      </c>
    </row>
    <row r="57" spans="2:7" ht="13.5">
      <c r="B57" s="7" t="s">
        <v>850</v>
      </c>
      <c r="C57" s="7" t="s">
        <v>842</v>
      </c>
      <c r="D57" s="7">
        <v>1</v>
      </c>
      <c r="E57" s="12" t="s">
        <v>851</v>
      </c>
      <c r="F57" s="6"/>
      <c r="G57" s="6">
        <v>15</v>
      </c>
    </row>
    <row r="58" spans="2:8" ht="13.5">
      <c r="B58" s="7" t="s">
        <v>852</v>
      </c>
      <c r="C58" s="7" t="s">
        <v>842</v>
      </c>
      <c r="D58" s="7">
        <v>1</v>
      </c>
      <c r="E58" s="12" t="s">
        <v>853</v>
      </c>
      <c r="F58" s="6"/>
      <c r="G58" s="6">
        <v>30</v>
      </c>
      <c r="H58">
        <v>0.5</v>
      </c>
    </row>
    <row r="59" spans="2:8" ht="13.5">
      <c r="B59" s="7" t="s">
        <v>854</v>
      </c>
      <c r="C59" s="7" t="s">
        <v>842</v>
      </c>
      <c r="D59" s="7">
        <v>1</v>
      </c>
      <c r="E59" s="12" t="s">
        <v>855</v>
      </c>
      <c r="F59" s="6"/>
      <c r="G59" s="6">
        <v>20</v>
      </c>
      <c r="H59">
        <v>0.2</v>
      </c>
    </row>
    <row r="60" spans="2:7" ht="13.5">
      <c r="B60" s="7" t="s">
        <v>856</v>
      </c>
      <c r="C60" s="7" t="s">
        <v>857</v>
      </c>
      <c r="D60" s="7">
        <v>1</v>
      </c>
      <c r="E60" s="12" t="s">
        <v>858</v>
      </c>
      <c r="F60" s="6"/>
      <c r="G60" s="6">
        <v>40</v>
      </c>
    </row>
    <row r="61" spans="2:7" ht="13.5">
      <c r="B61" s="7" t="s">
        <v>859</v>
      </c>
      <c r="C61" s="7" t="s">
        <v>548</v>
      </c>
      <c r="D61" s="7"/>
      <c r="E61" s="12" t="s">
        <v>860</v>
      </c>
      <c r="F61" s="6"/>
      <c r="G61" s="6">
        <v>10</v>
      </c>
    </row>
    <row r="62" spans="2:7" ht="13.5">
      <c r="B62" s="7" t="s">
        <v>861</v>
      </c>
      <c r="C62" s="7" t="s">
        <v>731</v>
      </c>
      <c r="D62" s="7"/>
      <c r="E62" s="12" t="s">
        <v>862</v>
      </c>
      <c r="F62" s="6">
        <v>-1</v>
      </c>
      <c r="G62" s="6">
        <v>-30</v>
      </c>
    </row>
    <row r="63" spans="2:8" ht="13.5">
      <c r="B63" s="7" t="s">
        <v>548</v>
      </c>
      <c r="C63" s="7" t="s">
        <v>548</v>
      </c>
      <c r="D63" s="7"/>
      <c r="E63" s="12" t="s">
        <v>863</v>
      </c>
      <c r="F63" s="6"/>
      <c r="G63" s="6">
        <v>40</v>
      </c>
      <c r="H63">
        <v>1</v>
      </c>
    </row>
    <row r="64" spans="2:7" ht="13.5">
      <c r="B64" s="7" t="s">
        <v>864</v>
      </c>
      <c r="C64" s="7" t="s">
        <v>865</v>
      </c>
      <c r="D64" s="7"/>
      <c r="E64" s="12" t="s">
        <v>866</v>
      </c>
      <c r="F64" s="6"/>
      <c r="G64" s="6">
        <v>20</v>
      </c>
    </row>
    <row r="65" spans="2:7" ht="13.5">
      <c r="B65" s="7" t="s">
        <v>867</v>
      </c>
      <c r="C65" s="7" t="s">
        <v>731</v>
      </c>
      <c r="D65" s="7"/>
      <c r="E65" s="12" t="s">
        <v>868</v>
      </c>
      <c r="F65" s="6"/>
      <c r="G65" s="6">
        <v>-15</v>
      </c>
    </row>
    <row r="66" spans="2:7" ht="13.5">
      <c r="B66" s="7" t="s">
        <v>869</v>
      </c>
      <c r="C66" s="7" t="s">
        <v>731</v>
      </c>
      <c r="D66" s="7"/>
      <c r="E66" s="12" t="s">
        <v>870</v>
      </c>
      <c r="F66" s="6"/>
      <c r="G66" s="6">
        <v>-5</v>
      </c>
    </row>
    <row r="67" spans="2:7" ht="13.5">
      <c r="B67" s="7" t="s">
        <v>871</v>
      </c>
      <c r="C67" s="7" t="s">
        <v>872</v>
      </c>
      <c r="D67" s="7"/>
      <c r="E67" s="12" t="s">
        <v>873</v>
      </c>
      <c r="F67" s="6"/>
      <c r="G67" s="6">
        <v>-30</v>
      </c>
    </row>
    <row r="68" spans="2:7" ht="13.5">
      <c r="B68" s="7" t="s">
        <v>874</v>
      </c>
      <c r="C68" s="7" t="s">
        <v>731</v>
      </c>
      <c r="D68" s="7"/>
      <c r="E68" s="12" t="s">
        <v>875</v>
      </c>
      <c r="F68" s="6"/>
      <c r="G68" s="6">
        <v>-40</v>
      </c>
    </row>
    <row r="69" spans="2:7" ht="13.5">
      <c r="B69" s="7" t="s">
        <v>876</v>
      </c>
      <c r="C69" s="7" t="s">
        <v>731</v>
      </c>
      <c r="D69" s="7"/>
      <c r="E69" s="12" t="s">
        <v>877</v>
      </c>
      <c r="F69" s="6"/>
      <c r="G69" s="6">
        <v>-20</v>
      </c>
    </row>
    <row r="70" spans="2:7" ht="13.5">
      <c r="B70" s="7" t="s">
        <v>878</v>
      </c>
      <c r="C70" s="7" t="s">
        <v>736</v>
      </c>
      <c r="D70" s="7">
        <v>1</v>
      </c>
      <c r="E70" s="12" t="s">
        <v>879</v>
      </c>
      <c r="F70" s="6"/>
      <c r="G70" s="6">
        <v>30</v>
      </c>
    </row>
    <row r="71" spans="2:7" ht="13.5">
      <c r="B71" s="7" t="s">
        <v>880</v>
      </c>
      <c r="C71" s="7" t="s">
        <v>736</v>
      </c>
      <c r="D71" s="7">
        <v>1</v>
      </c>
      <c r="E71" s="12" t="s">
        <v>881</v>
      </c>
      <c r="F71" s="6"/>
      <c r="G71" s="6">
        <v>20</v>
      </c>
    </row>
    <row r="72" spans="2:7" ht="13.5">
      <c r="B72" s="7" t="s">
        <v>882</v>
      </c>
      <c r="C72" s="7" t="s">
        <v>736</v>
      </c>
      <c r="D72" s="7">
        <v>1</v>
      </c>
      <c r="E72" s="12" t="s">
        <v>883</v>
      </c>
      <c r="F72" s="6"/>
      <c r="G72" s="6">
        <v>30</v>
      </c>
    </row>
    <row r="73" spans="2:7" ht="13.5">
      <c r="B73" s="7" t="s">
        <v>884</v>
      </c>
      <c r="C73" s="7" t="s">
        <v>736</v>
      </c>
      <c r="D73" s="7">
        <v>1</v>
      </c>
      <c r="E73" s="12" t="s">
        <v>885</v>
      </c>
      <c r="F73" s="6"/>
      <c r="G73" s="6">
        <v>50</v>
      </c>
    </row>
    <row r="74" spans="2:7" ht="13.5">
      <c r="B74" s="7" t="s">
        <v>886</v>
      </c>
      <c r="C74" s="7" t="s">
        <v>736</v>
      </c>
      <c r="D74" s="7">
        <v>1</v>
      </c>
      <c r="E74" s="12" t="s">
        <v>887</v>
      </c>
      <c r="F74" s="6"/>
      <c r="G74" s="6">
        <v>40</v>
      </c>
    </row>
    <row r="75" spans="2:9" ht="13.5">
      <c r="B75" s="7" t="s">
        <v>888</v>
      </c>
      <c r="C75" s="7" t="s">
        <v>779</v>
      </c>
      <c r="D75" s="7">
        <v>1</v>
      </c>
      <c r="E75" s="12" t="s">
        <v>889</v>
      </c>
      <c r="F75" s="6"/>
      <c r="G75" s="6">
        <v>30</v>
      </c>
      <c r="I75">
        <v>3</v>
      </c>
    </row>
    <row r="76" spans="2:9" ht="13.5">
      <c r="B76" s="7" t="s">
        <v>890</v>
      </c>
      <c r="C76" s="7" t="s">
        <v>731</v>
      </c>
      <c r="D76" s="7">
        <v>1</v>
      </c>
      <c r="E76" s="12" t="s">
        <v>891</v>
      </c>
      <c r="F76" s="6"/>
      <c r="G76" s="6">
        <v>30</v>
      </c>
      <c r="I76">
        <v>1</v>
      </c>
    </row>
    <row r="77" spans="2:7" ht="13.5">
      <c r="B77" s="7" t="s">
        <v>892</v>
      </c>
      <c r="C77" s="7" t="s">
        <v>731</v>
      </c>
      <c r="D77" s="7"/>
      <c r="E77" s="12" t="s">
        <v>893</v>
      </c>
      <c r="F77" s="6"/>
      <c r="G77" s="6">
        <v>-10</v>
      </c>
    </row>
    <row r="78" spans="2:7" ht="90.75" customHeight="1">
      <c r="B78" s="7" t="s">
        <v>894</v>
      </c>
      <c r="C78" s="7" t="s">
        <v>548</v>
      </c>
      <c r="D78" s="7"/>
      <c r="E78" s="14" t="s">
        <v>895</v>
      </c>
      <c r="F78" s="6"/>
      <c r="G78" s="6">
        <v>25</v>
      </c>
    </row>
    <row r="79" spans="2:8" ht="13.5">
      <c r="B79" s="7" t="s">
        <v>896</v>
      </c>
      <c r="C79" s="7" t="s">
        <v>736</v>
      </c>
      <c r="D79" s="7">
        <v>1</v>
      </c>
      <c r="E79" s="15" t="s">
        <v>897</v>
      </c>
      <c r="F79" s="6"/>
      <c r="G79" s="6">
        <v>50</v>
      </c>
      <c r="H79">
        <v>-0.3</v>
      </c>
    </row>
    <row r="80" spans="2:10" ht="13.5">
      <c r="B80" s="7" t="s">
        <v>898</v>
      </c>
      <c r="C80" s="7" t="s">
        <v>736</v>
      </c>
      <c r="D80" s="7">
        <v>1</v>
      </c>
      <c r="E80" s="12" t="s">
        <v>899</v>
      </c>
      <c r="F80" s="6"/>
      <c r="G80" s="6">
        <v>50</v>
      </c>
      <c r="H80">
        <v>-1</v>
      </c>
      <c r="J80">
        <v>4</v>
      </c>
    </row>
    <row r="81" spans="2:7" ht="36.75" customHeight="1">
      <c r="B81" s="7" t="s">
        <v>2</v>
      </c>
      <c r="C81" s="7" t="s">
        <v>736</v>
      </c>
      <c r="D81" s="7">
        <v>1</v>
      </c>
      <c r="E81" s="13" t="s">
        <v>3</v>
      </c>
      <c r="F81" s="6"/>
      <c r="G81" s="6">
        <v>30</v>
      </c>
    </row>
    <row r="82" spans="2:7" ht="13.5">
      <c r="B82" s="7" t="s">
        <v>4</v>
      </c>
      <c r="C82" s="7" t="s">
        <v>736</v>
      </c>
      <c r="D82" s="7">
        <v>1</v>
      </c>
      <c r="E82" s="12" t="s">
        <v>5</v>
      </c>
      <c r="F82" s="6"/>
      <c r="G82" s="6">
        <v>30</v>
      </c>
    </row>
    <row r="83" spans="2:7" ht="36.75" customHeight="1">
      <c r="B83" s="7" t="s">
        <v>6</v>
      </c>
      <c r="C83" s="7" t="s">
        <v>736</v>
      </c>
      <c r="D83" s="7">
        <v>1</v>
      </c>
      <c r="E83" s="13" t="s">
        <v>7</v>
      </c>
      <c r="F83" s="6"/>
      <c r="G83" s="6">
        <v>20</v>
      </c>
    </row>
    <row r="84" spans="2:7" ht="36.75" customHeight="1">
      <c r="B84" s="7" t="s">
        <v>8</v>
      </c>
      <c r="C84" s="7" t="s">
        <v>736</v>
      </c>
      <c r="D84" s="7">
        <v>1</v>
      </c>
      <c r="E84" s="13" t="s">
        <v>9</v>
      </c>
      <c r="F84" s="6"/>
      <c r="G84" s="6">
        <v>30</v>
      </c>
    </row>
    <row r="85" spans="2:8" ht="13.5">
      <c r="B85" s="7" t="s">
        <v>10</v>
      </c>
      <c r="C85" s="7" t="s">
        <v>736</v>
      </c>
      <c r="D85" s="7">
        <v>1</v>
      </c>
      <c r="E85" s="12" t="s">
        <v>11</v>
      </c>
      <c r="F85" s="6"/>
      <c r="G85" s="6">
        <v>30</v>
      </c>
      <c r="H85">
        <v>-1</v>
      </c>
    </row>
    <row r="86" spans="2:7" ht="27.75" customHeight="1">
      <c r="B86" s="7" t="s">
        <v>12</v>
      </c>
      <c r="C86" s="7" t="s">
        <v>736</v>
      </c>
      <c r="D86" s="7">
        <v>1</v>
      </c>
      <c r="E86" s="13" t="s">
        <v>13</v>
      </c>
      <c r="F86" s="6"/>
      <c r="G86" s="6">
        <v>30</v>
      </c>
    </row>
    <row r="87" spans="2:7" ht="18.75" customHeight="1">
      <c r="B87" s="7" t="s">
        <v>14</v>
      </c>
      <c r="C87" s="7" t="s">
        <v>736</v>
      </c>
      <c r="D87" s="7">
        <v>1</v>
      </c>
      <c r="E87" s="13" t="s">
        <v>15</v>
      </c>
      <c r="F87" s="6"/>
      <c r="G87" s="6">
        <v>30</v>
      </c>
    </row>
    <row r="88" spans="2:7" ht="72" customHeight="1">
      <c r="B88" s="7" t="s">
        <v>16</v>
      </c>
      <c r="C88" s="7" t="s">
        <v>736</v>
      </c>
      <c r="D88" s="7">
        <v>1</v>
      </c>
      <c r="E88" s="13" t="s">
        <v>17</v>
      </c>
      <c r="F88" s="6"/>
      <c r="G88" s="6">
        <v>20</v>
      </c>
    </row>
    <row r="89" spans="2:7" ht="27.75" customHeight="1">
      <c r="B89" s="7" t="s">
        <v>18</v>
      </c>
      <c r="C89" s="7" t="s">
        <v>736</v>
      </c>
      <c r="D89" s="7">
        <v>1</v>
      </c>
      <c r="E89" s="13" t="s">
        <v>19</v>
      </c>
      <c r="F89" s="6"/>
      <c r="G89" s="6">
        <v>20</v>
      </c>
    </row>
    <row r="90" spans="2:7" ht="36" customHeight="1">
      <c r="B90" s="7" t="s">
        <v>20</v>
      </c>
      <c r="C90" s="7" t="s">
        <v>21</v>
      </c>
      <c r="D90" s="7">
        <v>1</v>
      </c>
      <c r="E90" s="13" t="s">
        <v>22</v>
      </c>
      <c r="F90" s="6"/>
      <c r="G90" s="6">
        <v>20</v>
      </c>
    </row>
    <row r="91" spans="2:7" ht="18.75" customHeight="1">
      <c r="B91" s="7" t="s">
        <v>23</v>
      </c>
      <c r="C91" s="7" t="s">
        <v>736</v>
      </c>
      <c r="D91" s="7">
        <v>1</v>
      </c>
      <c r="E91" s="13" t="s">
        <v>24</v>
      </c>
      <c r="F91" s="6"/>
      <c r="G91" s="6">
        <v>35</v>
      </c>
    </row>
    <row r="92" spans="2:8" ht="13.5">
      <c r="B92" s="7" t="s">
        <v>25</v>
      </c>
      <c r="C92" s="7" t="s">
        <v>736</v>
      </c>
      <c r="D92" s="7">
        <v>1</v>
      </c>
      <c r="E92" s="12" t="s">
        <v>26</v>
      </c>
      <c r="F92" s="6"/>
      <c r="G92" s="6">
        <v>35</v>
      </c>
      <c r="H92">
        <v>-3</v>
      </c>
    </row>
    <row r="93" spans="2:10" ht="54.75" customHeight="1">
      <c r="B93" s="7" t="s">
        <v>27</v>
      </c>
      <c r="C93" s="7" t="s">
        <v>736</v>
      </c>
      <c r="D93" s="7">
        <v>1</v>
      </c>
      <c r="E93" s="13" t="s">
        <v>28</v>
      </c>
      <c r="F93" s="6"/>
      <c r="G93" s="6">
        <v>30</v>
      </c>
      <c r="J93">
        <v>2</v>
      </c>
    </row>
    <row r="94" spans="2:7" ht="36.75" customHeight="1">
      <c r="B94" s="7" t="s">
        <v>29</v>
      </c>
      <c r="C94" s="7" t="s">
        <v>736</v>
      </c>
      <c r="D94" s="7">
        <v>1</v>
      </c>
      <c r="E94" s="13" t="s">
        <v>30</v>
      </c>
      <c r="F94" s="6"/>
      <c r="G94" s="6">
        <v>30</v>
      </c>
    </row>
    <row r="95" spans="2:10" ht="27.75" customHeight="1">
      <c r="B95" s="7" t="s">
        <v>31</v>
      </c>
      <c r="C95" s="7" t="s">
        <v>736</v>
      </c>
      <c r="D95" s="7">
        <v>1</v>
      </c>
      <c r="E95" s="13" t="s">
        <v>32</v>
      </c>
      <c r="F95" s="6"/>
      <c r="G95" s="6">
        <v>30</v>
      </c>
      <c r="H95">
        <v>-1</v>
      </c>
      <c r="J95">
        <v>0.5</v>
      </c>
    </row>
    <row r="96" spans="2:10" ht="36.75" customHeight="1">
      <c r="B96" s="7" t="s">
        <v>33</v>
      </c>
      <c r="C96" s="7" t="s">
        <v>736</v>
      </c>
      <c r="D96" s="7">
        <v>1</v>
      </c>
      <c r="E96" s="13" t="s">
        <v>34</v>
      </c>
      <c r="F96" s="6"/>
      <c r="G96" s="6">
        <v>40</v>
      </c>
      <c r="J96">
        <v>3</v>
      </c>
    </row>
    <row r="97" spans="2:7" ht="13.5">
      <c r="B97" s="7" t="s">
        <v>35</v>
      </c>
      <c r="C97" s="7" t="s">
        <v>731</v>
      </c>
      <c r="D97" s="7"/>
      <c r="E97" s="12" t="s">
        <v>36</v>
      </c>
      <c r="F97" s="6"/>
      <c r="G97" s="6">
        <v>-20</v>
      </c>
    </row>
    <row r="98" spans="2:7" ht="13.5">
      <c r="B98" s="7" t="s">
        <v>37</v>
      </c>
      <c r="C98" s="7" t="s">
        <v>38</v>
      </c>
      <c r="D98" s="7">
        <v>1</v>
      </c>
      <c r="E98" s="12" t="s">
        <v>39</v>
      </c>
      <c r="F98" s="6"/>
      <c r="G98" s="6">
        <v>10</v>
      </c>
    </row>
    <row r="99" spans="2:7" ht="13.5">
      <c r="B99" s="7" t="s">
        <v>40</v>
      </c>
      <c r="C99" s="7" t="s">
        <v>736</v>
      </c>
      <c r="D99" s="7">
        <v>1</v>
      </c>
      <c r="E99" s="12" t="s">
        <v>41</v>
      </c>
      <c r="F99" s="6"/>
      <c r="G99" s="6">
        <v>20</v>
      </c>
    </row>
    <row r="100" spans="2:10" ht="13.5">
      <c r="B100" s="7" t="s">
        <v>42</v>
      </c>
      <c r="C100" s="7" t="s">
        <v>736</v>
      </c>
      <c r="D100" s="7"/>
      <c r="E100" s="12" t="s">
        <v>43</v>
      </c>
      <c r="F100" s="6"/>
      <c r="G100" s="6">
        <v>20</v>
      </c>
      <c r="J100">
        <v>2</v>
      </c>
    </row>
    <row r="101" spans="2:10" ht="153.75" customHeight="1">
      <c r="B101" s="7" t="s">
        <v>44</v>
      </c>
      <c r="C101" s="7" t="s">
        <v>45</v>
      </c>
      <c r="D101" s="7">
        <v>1</v>
      </c>
      <c r="E101" s="13" t="s">
        <v>46</v>
      </c>
      <c r="F101" s="6"/>
      <c r="G101" s="6">
        <v>40</v>
      </c>
      <c r="J101">
        <v>1</v>
      </c>
    </row>
    <row r="102" spans="2:7" ht="13.5">
      <c r="B102" s="7" t="s">
        <v>47</v>
      </c>
      <c r="C102" s="7" t="s">
        <v>736</v>
      </c>
      <c r="D102" s="7">
        <v>1</v>
      </c>
      <c r="E102" s="12" t="s">
        <v>48</v>
      </c>
      <c r="F102" s="6"/>
      <c r="G102" s="6">
        <v>20</v>
      </c>
    </row>
    <row r="103" spans="2:7" ht="13.5">
      <c r="B103" s="7" t="s">
        <v>49</v>
      </c>
      <c r="C103" s="7" t="s">
        <v>731</v>
      </c>
      <c r="D103" s="7"/>
      <c r="E103" s="12" t="s">
        <v>50</v>
      </c>
      <c r="F103" s="6"/>
      <c r="G103" s="6">
        <v>-15</v>
      </c>
    </row>
    <row r="104" spans="2:7" ht="13.5">
      <c r="B104" s="7" t="s">
        <v>51</v>
      </c>
      <c r="C104" s="7" t="s">
        <v>731</v>
      </c>
      <c r="D104" s="7"/>
      <c r="E104" s="12" t="s">
        <v>52</v>
      </c>
      <c r="F104" s="6"/>
      <c r="G104" s="6">
        <v>10</v>
      </c>
    </row>
    <row r="105" spans="2:10" ht="13.5">
      <c r="B105" s="7" t="s">
        <v>53</v>
      </c>
      <c r="C105" s="7" t="s">
        <v>736</v>
      </c>
      <c r="D105" s="7">
        <v>1</v>
      </c>
      <c r="E105" s="12" t="s">
        <v>66</v>
      </c>
      <c r="F105" s="6"/>
      <c r="G105" s="6">
        <v>20</v>
      </c>
      <c r="J105">
        <v>2</v>
      </c>
    </row>
    <row r="106" spans="2:7" ht="13.5">
      <c r="B106" s="7" t="s">
        <v>67</v>
      </c>
      <c r="C106" s="7" t="s">
        <v>731</v>
      </c>
      <c r="D106" s="7"/>
      <c r="E106" s="12" t="s">
        <v>68</v>
      </c>
      <c r="F106" s="6"/>
      <c r="G106" s="6">
        <v>40</v>
      </c>
    </row>
    <row r="107" spans="2:7" ht="13.5">
      <c r="B107" s="7"/>
      <c r="C107" s="7"/>
      <c r="D107" s="7"/>
      <c r="E107" s="12"/>
      <c r="F107" s="6"/>
      <c r="G107" s="6">
        <v>0</v>
      </c>
    </row>
    <row r="108" spans="2:7" ht="13.5">
      <c r="B108" s="7"/>
      <c r="C108" s="7"/>
      <c r="D108" s="7"/>
      <c r="E108" s="12"/>
      <c r="F108" s="6"/>
      <c r="G108" s="6">
        <v>0</v>
      </c>
    </row>
    <row r="109" spans="2:7" ht="13.5">
      <c r="B109" s="7"/>
      <c r="C109" s="7"/>
      <c r="D109" s="7"/>
      <c r="E109" s="12"/>
      <c r="F109" s="6"/>
      <c r="G109" s="6">
        <v>0</v>
      </c>
    </row>
    <row r="110" spans="2:7" ht="13.5">
      <c r="B110" s="7"/>
      <c r="C110" s="7"/>
      <c r="D110" s="7"/>
      <c r="E110" s="12"/>
      <c r="F110" s="6"/>
      <c r="G110" s="6"/>
    </row>
    <row r="111" spans="2:7" ht="13.5">
      <c r="B111" s="7"/>
      <c r="C111" s="7"/>
      <c r="D111" s="7"/>
      <c r="E111" s="12"/>
      <c r="F111" s="6"/>
      <c r="G111" s="6"/>
    </row>
    <row r="112" spans="2:7" ht="13.5">
      <c r="B112" s="7"/>
      <c r="C112" s="7"/>
      <c r="D112" s="7"/>
      <c r="E112" s="12"/>
      <c r="F112" s="6"/>
      <c r="G112" s="6"/>
    </row>
  </sheetData>
  <sheetProtection sheet="1" objects="1" scenarios="1"/>
  <autoFilter ref="B2:G109"/>
  <printOptions/>
  <pageMargins left="0.7479166666666667" right="0.7479166666666667" top="0.9840277777777778" bottom="0.9840277777777778"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桐生俊一郎</cp:lastModifiedBy>
  <cp:lastPrinted>2008-10-25T14:38:21Z</cp:lastPrinted>
  <dcterms:created xsi:type="dcterms:W3CDTF">2007-02-11T03:29:01Z</dcterms:created>
  <dcterms:modified xsi:type="dcterms:W3CDTF">2008-11-11T10:08:47Z</dcterms:modified>
  <cp:category/>
  <cp:version/>
  <cp:contentType/>
  <cp:contentStatus/>
</cp:coreProperties>
</file>